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b\races\Wakefield Indoor\"/>
    </mc:Choice>
  </mc:AlternateContent>
  <xr:revisionPtr revIDLastSave="0" documentId="13_ncr:1_{E5EDE44F-AFCF-418C-9435-48595DA0D4D2}" xr6:coauthVersionLast="47" xr6:coauthVersionMax="47" xr10:uidLastSave="{00000000-0000-0000-0000-000000000000}"/>
  <bookViews>
    <workbookView xWindow="-108" yWindow="-108" windowWidth="23256" windowHeight="12456" xr2:uid="{5E52F31F-F20C-4F95-A228-1AB69E49FB09}"/>
  </bookViews>
  <sheets>
    <sheet name="Entries and Tables" sheetId="1" r:id="rId1"/>
    <sheet name="Track3" sheetId="8" r:id="rId2"/>
    <sheet name="Field3" sheetId="9" r:id="rId3"/>
    <sheet name="Entries Race 1" sheetId="7" r:id="rId4"/>
    <sheet name="Track1" sheetId="3" r:id="rId5"/>
    <sheet name="Field1" sheetId="4" r:id="rId6"/>
    <sheet name="Track2" sheetId="2" r:id="rId7"/>
    <sheet name="Field2" sheetId="5" r:id="rId8"/>
  </sheets>
  <definedNames>
    <definedName name="_xlnm._FilterDatabase" localSheetId="0" hidden="1">'Entries and Tables'!$A$4:$AY$141</definedName>
    <definedName name="_xlnm._FilterDatabase" localSheetId="5" hidden="1">Field1!$A$1:$P$165</definedName>
    <definedName name="_xlnm._FilterDatabase" localSheetId="7" hidden="1">Field2!$A$1:$P$152</definedName>
    <definedName name="_xlnm._FilterDatabase" localSheetId="2" hidden="1">Field3!$A$2:$V$2</definedName>
    <definedName name="_xlnm._FilterDatabase" localSheetId="4" hidden="1">Track1!$A$1:$U$230</definedName>
    <definedName name="_xlnm._FilterDatabase" localSheetId="6" hidden="1">Track2!$A$1:$X$245</definedName>
    <definedName name="_xlnm._FilterDatabase" localSheetId="1" hidden="1">Track3!$A$2:$Z$544</definedName>
    <definedName name="Entries_race1">'Entries Race 1'!$B$2:$E$122</definedName>
    <definedName name="Entry_names">'Entries and Tables'!$E$5:$X$432</definedName>
    <definedName name="Entry_numbers">'Entries and Tables'!$D$5:$X$442</definedName>
    <definedName name="Field_1">Field1!$N$2:$P$165</definedName>
    <definedName name="Field_2">Field2!$N$2:$P$152</definedName>
    <definedName name="Field_3">Field3!$T$2:$V$202</definedName>
    <definedName name="_xlnm.Print_Area" localSheetId="0">'Entries and Tables'!$A$1:$V$141</definedName>
    <definedName name="_xlnm.Print_Area" localSheetId="2">Field3!$A$2:$L$188</definedName>
    <definedName name="_xlnm.Print_Area" localSheetId="1">Track3!$A$2:$L$577</definedName>
    <definedName name="_xlnm.Print_Titles" localSheetId="0">'Entries and Tables'!$1:$4</definedName>
    <definedName name="Track_1">Track1!$S$2:$U$230</definedName>
    <definedName name="Track_2">Track2!$S$2:$U$245</definedName>
    <definedName name="Track_3">Track3!$X$3:$Z$1271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" l="1"/>
  <c r="H1" i="8"/>
  <c r="M5" i="9"/>
  <c r="M6" i="9" s="1"/>
  <c r="M7" i="9" s="1"/>
  <c r="M8" i="9" s="1"/>
  <c r="M9" i="9" s="1"/>
  <c r="M10" i="9" s="1"/>
  <c r="N5" i="9"/>
  <c r="N6" i="9" s="1"/>
  <c r="N7" i="9" s="1"/>
  <c r="N8" i="9" s="1"/>
  <c r="N9" i="9" s="1"/>
  <c r="N10" i="9" s="1"/>
  <c r="O5" i="9"/>
  <c r="O6" i="9" s="1"/>
  <c r="O7" i="9" s="1"/>
  <c r="O8" i="9" s="1"/>
  <c r="O9" i="9" s="1"/>
  <c r="O10" i="9" s="1"/>
  <c r="M11" i="9"/>
  <c r="M12" i="9" s="1"/>
  <c r="M13" i="9" s="1"/>
  <c r="M14" i="9" s="1"/>
  <c r="M15" i="9" s="1"/>
  <c r="N11" i="9"/>
  <c r="N12" i="9" s="1"/>
  <c r="N13" i="9" s="1"/>
  <c r="N14" i="9" s="1"/>
  <c r="N15" i="9" s="1"/>
  <c r="O11" i="9"/>
  <c r="O12" i="9"/>
  <c r="O13" i="9" s="1"/>
  <c r="O14" i="9" s="1"/>
  <c r="O15" i="9" s="1"/>
  <c r="M16" i="9"/>
  <c r="N16" i="9"/>
  <c r="N17" i="9" s="1"/>
  <c r="N18" i="9" s="1"/>
  <c r="O16" i="9"/>
  <c r="O17" i="9" s="1"/>
  <c r="O18" i="9" s="1"/>
  <c r="M17" i="9"/>
  <c r="M18" i="9"/>
  <c r="M19" i="9"/>
  <c r="M20" i="9" s="1"/>
  <c r="N19" i="9"/>
  <c r="N20" i="9" s="1"/>
  <c r="O19" i="9"/>
  <c r="O20" i="9"/>
  <c r="M21" i="9"/>
  <c r="N21" i="9"/>
  <c r="O21" i="9"/>
  <c r="O22" i="9" s="1"/>
  <c r="O23" i="9" s="1"/>
  <c r="O24" i="9" s="1"/>
  <c r="O25" i="9" s="1"/>
  <c r="O26" i="9" s="1"/>
  <c r="O27" i="9" s="1"/>
  <c r="M22" i="9"/>
  <c r="M23" i="9" s="1"/>
  <c r="M24" i="9" s="1"/>
  <c r="M25" i="9" s="1"/>
  <c r="M26" i="9" s="1"/>
  <c r="M27" i="9" s="1"/>
  <c r="N22" i="9"/>
  <c r="N23" i="9"/>
  <c r="N24" i="9" s="1"/>
  <c r="N25" i="9" s="1"/>
  <c r="N26" i="9" s="1"/>
  <c r="N27" i="9" s="1"/>
  <c r="M28" i="9"/>
  <c r="N28" i="9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O28" i="9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M29" i="9"/>
  <c r="M30" i="9"/>
  <c r="M31" i="9" s="1"/>
  <c r="M32" i="9" s="1"/>
  <c r="M33" i="9" s="1"/>
  <c r="M34" i="9" s="1"/>
  <c r="M35" i="9" s="1"/>
  <c r="M36" i="9" s="1"/>
  <c r="M37" i="9" s="1"/>
  <c r="M38" i="9" s="1"/>
  <c r="M39" i="9" s="1"/>
  <c r="M40" i="9"/>
  <c r="N40" i="9"/>
  <c r="N41" i="9" s="1"/>
  <c r="N42" i="9" s="1"/>
  <c r="N43" i="9" s="1"/>
  <c r="N44" i="9" s="1"/>
  <c r="N45" i="9" s="1"/>
  <c r="N46" i="9" s="1"/>
  <c r="O40" i="9"/>
  <c r="O41" i="9" s="1"/>
  <c r="O42" i="9" s="1"/>
  <c r="O43" i="9" s="1"/>
  <c r="O44" i="9" s="1"/>
  <c r="O45" i="9" s="1"/>
  <c r="O46" i="9" s="1"/>
  <c r="M41" i="9"/>
  <c r="M42" i="9"/>
  <c r="M43" i="9" s="1"/>
  <c r="M44" i="9" s="1"/>
  <c r="M45" i="9" s="1"/>
  <c r="M46" i="9" s="1"/>
  <c r="M47" i="9"/>
  <c r="M48" i="9" s="1"/>
  <c r="M49" i="9" s="1"/>
  <c r="M50" i="9" s="1"/>
  <c r="M51" i="9" s="1"/>
  <c r="M52" i="9" s="1"/>
  <c r="M53" i="9" s="1"/>
  <c r="M54" i="9" s="1"/>
  <c r="M55" i="9" s="1"/>
  <c r="M56" i="9" s="1"/>
  <c r="N47" i="9"/>
  <c r="N48" i="9" s="1"/>
  <c r="N49" i="9" s="1"/>
  <c r="N50" i="9" s="1"/>
  <c r="N51" i="9" s="1"/>
  <c r="N52" i="9" s="1"/>
  <c r="N53" i="9" s="1"/>
  <c r="N54" i="9" s="1"/>
  <c r="N55" i="9" s="1"/>
  <c r="N56" i="9" s="1"/>
  <c r="O47" i="9"/>
  <c r="O48" i="9"/>
  <c r="O49" i="9" s="1"/>
  <c r="O50" i="9" s="1"/>
  <c r="O51" i="9" s="1"/>
  <c r="O52" i="9" s="1"/>
  <c r="O53" i="9" s="1"/>
  <c r="O54" i="9" s="1"/>
  <c r="O55" i="9" s="1"/>
  <c r="O56" i="9" s="1"/>
  <c r="M57" i="9"/>
  <c r="N57" i="9"/>
  <c r="O57" i="9"/>
  <c r="O58" i="9" s="1"/>
  <c r="O59" i="9" s="1"/>
  <c r="O60" i="9" s="1"/>
  <c r="O61" i="9" s="1"/>
  <c r="O62" i="9" s="1"/>
  <c r="O63" i="9" s="1"/>
  <c r="O64" i="9" s="1"/>
  <c r="O65" i="9" s="1"/>
  <c r="O66" i="9" s="1"/>
  <c r="O67" i="9" s="1"/>
  <c r="O68" i="9" s="1"/>
  <c r="O69" i="9" s="1"/>
  <c r="O70" i="9" s="1"/>
  <c r="O71" i="9" s="1"/>
  <c r="O72" i="9" s="1"/>
  <c r="O73" i="9" s="1"/>
  <c r="M58" i="9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M71" i="9" s="1"/>
  <c r="M72" i="9" s="1"/>
  <c r="M73" i="9" s="1"/>
  <c r="N58" i="9"/>
  <c r="N59" i="9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M74" i="9"/>
  <c r="M75" i="9" s="1"/>
  <c r="M76" i="9" s="1"/>
  <c r="M77" i="9" s="1"/>
  <c r="M78" i="9" s="1"/>
  <c r="M79" i="9" s="1"/>
  <c r="M80" i="9" s="1"/>
  <c r="N74" i="9"/>
  <c r="O74" i="9"/>
  <c r="O75" i="9" s="1"/>
  <c r="O76" i="9" s="1"/>
  <c r="O77" i="9" s="1"/>
  <c r="O78" i="9" s="1"/>
  <c r="O79" i="9" s="1"/>
  <c r="O80" i="9" s="1"/>
  <c r="N75" i="9"/>
  <c r="N76" i="9" s="1"/>
  <c r="N77" i="9" s="1"/>
  <c r="N78" i="9" s="1"/>
  <c r="N79" i="9" s="1"/>
  <c r="N80" i="9" s="1"/>
  <c r="M81" i="9"/>
  <c r="N81" i="9"/>
  <c r="O81" i="9"/>
  <c r="O82" i="9" s="1"/>
  <c r="M82" i="9"/>
  <c r="N82" i="9"/>
  <c r="M83" i="9"/>
  <c r="M84" i="9" s="1"/>
  <c r="N83" i="9"/>
  <c r="N84" i="9" s="1"/>
  <c r="O83" i="9"/>
  <c r="O84" i="9"/>
  <c r="M85" i="9"/>
  <c r="N85" i="9"/>
  <c r="N86" i="9" s="1"/>
  <c r="N87" i="9" s="1"/>
  <c r="O85" i="9"/>
  <c r="O86" i="9" s="1"/>
  <c r="O87" i="9" s="1"/>
  <c r="M86" i="9"/>
  <c r="M87" i="9" s="1"/>
  <c r="M88" i="9"/>
  <c r="M89" i="9" s="1"/>
  <c r="M90" i="9" s="1"/>
  <c r="N88" i="9"/>
  <c r="N89" i="9" s="1"/>
  <c r="N90" i="9" s="1"/>
  <c r="O88" i="9"/>
  <c r="O89" i="9" s="1"/>
  <c r="O90" i="9" s="1"/>
  <c r="M91" i="9"/>
  <c r="M92" i="9" s="1"/>
  <c r="M93" i="9" s="1"/>
  <c r="M94" i="9" s="1"/>
  <c r="M95" i="9" s="1"/>
  <c r="M96" i="9" s="1"/>
  <c r="N91" i="9"/>
  <c r="N92" i="9" s="1"/>
  <c r="N93" i="9" s="1"/>
  <c r="N94" i="9" s="1"/>
  <c r="N95" i="9" s="1"/>
  <c r="N96" i="9" s="1"/>
  <c r="O91" i="9"/>
  <c r="O92" i="9"/>
  <c r="O93" i="9" s="1"/>
  <c r="O94" i="9" s="1"/>
  <c r="O95" i="9" s="1"/>
  <c r="O96" i="9" s="1"/>
  <c r="M97" i="9"/>
  <c r="N97" i="9"/>
  <c r="O97" i="9"/>
  <c r="M98" i="9"/>
  <c r="M99" i="9" s="1"/>
  <c r="M100" i="9" s="1"/>
  <c r="M101" i="9" s="1"/>
  <c r="M102" i="9" s="1"/>
  <c r="M103" i="9" s="1"/>
  <c r="M104" i="9" s="1"/>
  <c r="N98" i="9"/>
  <c r="O98" i="9"/>
  <c r="O99" i="9" s="1"/>
  <c r="O100" i="9" s="1"/>
  <c r="O101" i="9" s="1"/>
  <c r="O102" i="9" s="1"/>
  <c r="O103" i="9" s="1"/>
  <c r="O104" i="9" s="1"/>
  <c r="N99" i="9"/>
  <c r="N100" i="9" s="1"/>
  <c r="N101" i="9" s="1"/>
  <c r="N102" i="9" s="1"/>
  <c r="N103" i="9" s="1"/>
  <c r="N104" i="9" s="1"/>
  <c r="M105" i="9"/>
  <c r="N105" i="9"/>
  <c r="O105" i="9"/>
  <c r="M106" i="9"/>
  <c r="M107" i="9" s="1"/>
  <c r="M108" i="9" s="1"/>
  <c r="M109" i="9" s="1"/>
  <c r="M110" i="9" s="1"/>
  <c r="M111" i="9" s="1"/>
  <c r="N106" i="9"/>
  <c r="O106" i="9"/>
  <c r="O107" i="9" s="1"/>
  <c r="O108" i="9" s="1"/>
  <c r="O109" i="9" s="1"/>
  <c r="O110" i="9" s="1"/>
  <c r="O111" i="9" s="1"/>
  <c r="N107" i="9"/>
  <c r="N108" i="9" s="1"/>
  <c r="N109" i="9" s="1"/>
  <c r="N110" i="9" s="1"/>
  <c r="N111" i="9" s="1"/>
  <c r="M112" i="9"/>
  <c r="M113" i="9" s="1"/>
  <c r="M114" i="9" s="1"/>
  <c r="M115" i="9" s="1"/>
  <c r="M116" i="9" s="1"/>
  <c r="M117" i="9" s="1"/>
  <c r="N112" i="9"/>
  <c r="N113" i="9" s="1"/>
  <c r="N114" i="9" s="1"/>
  <c r="N115" i="9" s="1"/>
  <c r="N116" i="9" s="1"/>
  <c r="N117" i="9" s="1"/>
  <c r="O112" i="9"/>
  <c r="O113" i="9" s="1"/>
  <c r="O114" i="9" s="1"/>
  <c r="O115" i="9" s="1"/>
  <c r="O116" i="9" s="1"/>
  <c r="O117" i="9" s="1"/>
  <c r="M118" i="9"/>
  <c r="M119" i="9" s="1"/>
  <c r="M120" i="9" s="1"/>
  <c r="M121" i="9" s="1"/>
  <c r="M122" i="9" s="1"/>
  <c r="M123" i="9" s="1"/>
  <c r="M124" i="9" s="1"/>
  <c r="M125" i="9" s="1"/>
  <c r="M126" i="9" s="1"/>
  <c r="M127" i="9" s="1"/>
  <c r="M128" i="9" s="1"/>
  <c r="M129" i="9" s="1"/>
  <c r="M130" i="9" s="1"/>
  <c r="M131" i="9" s="1"/>
  <c r="M132" i="9" s="1"/>
  <c r="M133" i="9" s="1"/>
  <c r="N118" i="9"/>
  <c r="O118" i="9"/>
  <c r="N119" i="9"/>
  <c r="N120" i="9" s="1"/>
  <c r="N121" i="9" s="1"/>
  <c r="N122" i="9" s="1"/>
  <c r="N123" i="9" s="1"/>
  <c r="N124" i="9" s="1"/>
  <c r="N125" i="9" s="1"/>
  <c r="N126" i="9" s="1"/>
  <c r="N127" i="9" s="1"/>
  <c r="N128" i="9" s="1"/>
  <c r="N129" i="9" s="1"/>
  <c r="N130" i="9" s="1"/>
  <c r="N131" i="9" s="1"/>
  <c r="N132" i="9" s="1"/>
  <c r="N133" i="9" s="1"/>
  <c r="O119" i="9"/>
  <c r="O120" i="9"/>
  <c r="O121" i="9" s="1"/>
  <c r="O122" i="9" s="1"/>
  <c r="O123" i="9" s="1"/>
  <c r="O124" i="9" s="1"/>
  <c r="O125" i="9" s="1"/>
  <c r="O126" i="9" s="1"/>
  <c r="O127" i="9" s="1"/>
  <c r="O128" i="9" s="1"/>
  <c r="O129" i="9" s="1"/>
  <c r="O130" i="9" s="1"/>
  <c r="O131" i="9" s="1"/>
  <c r="O132" i="9" s="1"/>
  <c r="O133" i="9" s="1"/>
  <c r="M134" i="9"/>
  <c r="M135" i="9" s="1"/>
  <c r="M136" i="9" s="1"/>
  <c r="M137" i="9" s="1"/>
  <c r="M138" i="9" s="1"/>
  <c r="M139" i="9" s="1"/>
  <c r="M140" i="9" s="1"/>
  <c r="M141" i="9" s="1"/>
  <c r="M142" i="9" s="1"/>
  <c r="M143" i="9" s="1"/>
  <c r="M144" i="9" s="1"/>
  <c r="M145" i="9" s="1"/>
  <c r="M146" i="9" s="1"/>
  <c r="M147" i="9" s="1"/>
  <c r="M148" i="9" s="1"/>
  <c r="M149" i="9" s="1"/>
  <c r="M150" i="9" s="1"/>
  <c r="M151" i="9" s="1"/>
  <c r="M152" i="9" s="1"/>
  <c r="M153" i="9" s="1"/>
  <c r="M154" i="9" s="1"/>
  <c r="M155" i="9" s="1"/>
  <c r="M156" i="9" s="1"/>
  <c r="M157" i="9" s="1"/>
  <c r="M158" i="9" s="1"/>
  <c r="M159" i="9" s="1"/>
  <c r="M160" i="9" s="1"/>
  <c r="M161" i="9" s="1"/>
  <c r="M162" i="9" s="1"/>
  <c r="M163" i="9" s="1"/>
  <c r="M164" i="9" s="1"/>
  <c r="M165" i="9" s="1"/>
  <c r="M166" i="9" s="1"/>
  <c r="M167" i="9" s="1"/>
  <c r="M168" i="9" s="1"/>
  <c r="M169" i="9" s="1"/>
  <c r="M170" i="9" s="1"/>
  <c r="M171" i="9" s="1"/>
  <c r="M172" i="9" s="1"/>
  <c r="M173" i="9" s="1"/>
  <c r="M174" i="9" s="1"/>
  <c r="M175" i="9" s="1"/>
  <c r="M176" i="9" s="1"/>
  <c r="M177" i="9" s="1"/>
  <c r="M178" i="9" s="1"/>
  <c r="M179" i="9" s="1"/>
  <c r="M180" i="9" s="1"/>
  <c r="M181" i="9" s="1"/>
  <c r="M182" i="9" s="1"/>
  <c r="M183" i="9" s="1"/>
  <c r="M184" i="9" s="1"/>
  <c r="M185" i="9" s="1"/>
  <c r="M186" i="9" s="1"/>
  <c r="M187" i="9" s="1"/>
  <c r="M188" i="9" s="1"/>
  <c r="M189" i="9" s="1"/>
  <c r="M190" i="9" s="1"/>
  <c r="M191" i="9" s="1"/>
  <c r="M192" i="9" s="1"/>
  <c r="M193" i="9" s="1"/>
  <c r="M194" i="9" s="1"/>
  <c r="M195" i="9" s="1"/>
  <c r="M196" i="9" s="1"/>
  <c r="M197" i="9" s="1"/>
  <c r="M198" i="9" s="1"/>
  <c r="M199" i="9" s="1"/>
  <c r="M200" i="9" s="1"/>
  <c r="M201" i="9" s="1"/>
  <c r="M202" i="9" s="1"/>
  <c r="N134" i="9"/>
  <c r="O134" i="9"/>
  <c r="N135" i="9"/>
  <c r="N136" i="9" s="1"/>
  <c r="N137" i="9" s="1"/>
  <c r="N138" i="9" s="1"/>
  <c r="N139" i="9" s="1"/>
  <c r="N140" i="9" s="1"/>
  <c r="N141" i="9" s="1"/>
  <c r="N142" i="9" s="1"/>
  <c r="N143" i="9" s="1"/>
  <c r="N144" i="9" s="1"/>
  <c r="N145" i="9" s="1"/>
  <c r="N146" i="9" s="1"/>
  <c r="N147" i="9" s="1"/>
  <c r="N148" i="9" s="1"/>
  <c r="N149" i="9" s="1"/>
  <c r="N150" i="9" s="1"/>
  <c r="N151" i="9" s="1"/>
  <c r="N152" i="9" s="1"/>
  <c r="N153" i="9" s="1"/>
  <c r="N154" i="9" s="1"/>
  <c r="N155" i="9" s="1"/>
  <c r="N156" i="9" s="1"/>
  <c r="N157" i="9" s="1"/>
  <c r="N158" i="9" s="1"/>
  <c r="N159" i="9" s="1"/>
  <c r="N160" i="9" s="1"/>
  <c r="N161" i="9" s="1"/>
  <c r="N162" i="9" s="1"/>
  <c r="N163" i="9" s="1"/>
  <c r="N164" i="9" s="1"/>
  <c r="N165" i="9" s="1"/>
  <c r="N166" i="9" s="1"/>
  <c r="N167" i="9" s="1"/>
  <c r="N168" i="9" s="1"/>
  <c r="N169" i="9" s="1"/>
  <c r="N170" i="9" s="1"/>
  <c r="N171" i="9" s="1"/>
  <c r="N172" i="9" s="1"/>
  <c r="N173" i="9" s="1"/>
  <c r="N174" i="9" s="1"/>
  <c r="N175" i="9" s="1"/>
  <c r="N176" i="9" s="1"/>
  <c r="N177" i="9" s="1"/>
  <c r="N178" i="9" s="1"/>
  <c r="N179" i="9" s="1"/>
  <c r="N180" i="9" s="1"/>
  <c r="N181" i="9" s="1"/>
  <c r="N182" i="9" s="1"/>
  <c r="N183" i="9" s="1"/>
  <c r="N184" i="9" s="1"/>
  <c r="N185" i="9" s="1"/>
  <c r="N186" i="9" s="1"/>
  <c r="N187" i="9" s="1"/>
  <c r="N188" i="9" s="1"/>
  <c r="N189" i="9" s="1"/>
  <c r="N190" i="9" s="1"/>
  <c r="N191" i="9" s="1"/>
  <c r="N192" i="9" s="1"/>
  <c r="N193" i="9" s="1"/>
  <c r="N194" i="9" s="1"/>
  <c r="N195" i="9" s="1"/>
  <c r="N196" i="9" s="1"/>
  <c r="N197" i="9" s="1"/>
  <c r="N198" i="9" s="1"/>
  <c r="N199" i="9" s="1"/>
  <c r="N200" i="9" s="1"/>
  <c r="N201" i="9" s="1"/>
  <c r="N202" i="9" s="1"/>
  <c r="O135" i="9"/>
  <c r="O136" i="9"/>
  <c r="O137" i="9" s="1"/>
  <c r="O138" i="9" s="1"/>
  <c r="O139" i="9" s="1"/>
  <c r="O140" i="9" s="1"/>
  <c r="O141" i="9" s="1"/>
  <c r="O142" i="9" s="1"/>
  <c r="O143" i="9" s="1"/>
  <c r="O144" i="9" s="1"/>
  <c r="O145" i="9" s="1"/>
  <c r="O146" i="9" s="1"/>
  <c r="O147" i="9" s="1"/>
  <c r="O148" i="9" s="1"/>
  <c r="O149" i="9" s="1"/>
  <c r="O150" i="9" s="1"/>
  <c r="O151" i="9" s="1"/>
  <c r="O152" i="9" s="1"/>
  <c r="O153" i="9" s="1"/>
  <c r="O154" i="9" s="1"/>
  <c r="O155" i="9" s="1"/>
  <c r="O156" i="9" s="1"/>
  <c r="O157" i="9" s="1"/>
  <c r="O158" i="9" s="1"/>
  <c r="O159" i="9" s="1"/>
  <c r="O160" i="9" s="1"/>
  <c r="O161" i="9" s="1"/>
  <c r="O162" i="9" s="1"/>
  <c r="O163" i="9" s="1"/>
  <c r="O164" i="9" s="1"/>
  <c r="O165" i="9" s="1"/>
  <c r="O166" i="9" s="1"/>
  <c r="O167" i="9" s="1"/>
  <c r="O168" i="9" s="1"/>
  <c r="O169" i="9" s="1"/>
  <c r="O170" i="9" s="1"/>
  <c r="O171" i="9" s="1"/>
  <c r="O172" i="9" s="1"/>
  <c r="O173" i="9" s="1"/>
  <c r="O174" i="9" s="1"/>
  <c r="O175" i="9" s="1"/>
  <c r="O176" i="9" s="1"/>
  <c r="O177" i="9" s="1"/>
  <c r="O178" i="9" s="1"/>
  <c r="O179" i="9" s="1"/>
  <c r="O180" i="9" s="1"/>
  <c r="O181" i="9" s="1"/>
  <c r="O182" i="9" s="1"/>
  <c r="O183" i="9" s="1"/>
  <c r="O184" i="9" s="1"/>
  <c r="O185" i="9" s="1"/>
  <c r="O186" i="9" s="1"/>
  <c r="O187" i="9" s="1"/>
  <c r="O188" i="9" s="1"/>
  <c r="O189" i="9" s="1"/>
  <c r="O190" i="9" s="1"/>
  <c r="O191" i="9" s="1"/>
  <c r="O192" i="9" s="1"/>
  <c r="O193" i="9" s="1"/>
  <c r="O194" i="9" s="1"/>
  <c r="O195" i="9" s="1"/>
  <c r="O196" i="9" s="1"/>
  <c r="O197" i="9" s="1"/>
  <c r="O198" i="9" s="1"/>
  <c r="O199" i="9" s="1"/>
  <c r="O200" i="9" s="1"/>
  <c r="O201" i="9" s="1"/>
  <c r="O202" i="9" s="1"/>
  <c r="L125" i="9"/>
  <c r="I125" i="9"/>
  <c r="L127" i="9"/>
  <c r="I127" i="9"/>
  <c r="Q127" i="9" s="1"/>
  <c r="S202" i="9"/>
  <c r="R202" i="9"/>
  <c r="Q202" i="9"/>
  <c r="L202" i="9"/>
  <c r="K202" i="9"/>
  <c r="J202" i="9"/>
  <c r="I202" i="9"/>
  <c r="S201" i="9"/>
  <c r="R201" i="9"/>
  <c r="Q201" i="9"/>
  <c r="L201" i="9"/>
  <c r="K201" i="9"/>
  <c r="J201" i="9"/>
  <c r="I201" i="9"/>
  <c r="S200" i="9"/>
  <c r="R200" i="9"/>
  <c r="Q200" i="9"/>
  <c r="L200" i="9"/>
  <c r="K200" i="9"/>
  <c r="J200" i="9"/>
  <c r="I200" i="9"/>
  <c r="S199" i="9"/>
  <c r="R199" i="9"/>
  <c r="Q199" i="9"/>
  <c r="L199" i="9"/>
  <c r="K199" i="9"/>
  <c r="J199" i="9"/>
  <c r="I199" i="9"/>
  <c r="S198" i="9"/>
  <c r="R198" i="9"/>
  <c r="Q198" i="9"/>
  <c r="L198" i="9"/>
  <c r="K198" i="9"/>
  <c r="J198" i="9"/>
  <c r="I198" i="9"/>
  <c r="S197" i="9"/>
  <c r="R197" i="9"/>
  <c r="Q197" i="9"/>
  <c r="L197" i="9"/>
  <c r="K197" i="9"/>
  <c r="J197" i="9"/>
  <c r="I197" i="9"/>
  <c r="S196" i="9"/>
  <c r="R196" i="9"/>
  <c r="Q196" i="9"/>
  <c r="L196" i="9"/>
  <c r="K196" i="9"/>
  <c r="J196" i="9"/>
  <c r="I196" i="9"/>
  <c r="S195" i="9"/>
  <c r="R195" i="9"/>
  <c r="Q195" i="9"/>
  <c r="L195" i="9"/>
  <c r="K195" i="9"/>
  <c r="J195" i="9"/>
  <c r="I195" i="9"/>
  <c r="S194" i="9"/>
  <c r="R194" i="9"/>
  <c r="Q194" i="9"/>
  <c r="L194" i="9"/>
  <c r="K194" i="9"/>
  <c r="J194" i="9"/>
  <c r="I194" i="9"/>
  <c r="S193" i="9"/>
  <c r="R193" i="9"/>
  <c r="Q193" i="9"/>
  <c r="L193" i="9"/>
  <c r="K193" i="9"/>
  <c r="J193" i="9"/>
  <c r="I193" i="9"/>
  <c r="S192" i="9"/>
  <c r="R192" i="9"/>
  <c r="Q192" i="9"/>
  <c r="L192" i="9"/>
  <c r="K192" i="9"/>
  <c r="J192" i="9"/>
  <c r="I192" i="9"/>
  <c r="S191" i="9"/>
  <c r="R191" i="9"/>
  <c r="Q191" i="9"/>
  <c r="L191" i="9"/>
  <c r="K191" i="9"/>
  <c r="J191" i="9"/>
  <c r="I191" i="9"/>
  <c r="S190" i="9"/>
  <c r="R190" i="9"/>
  <c r="Q190" i="9"/>
  <c r="L190" i="9"/>
  <c r="K190" i="9"/>
  <c r="J190" i="9"/>
  <c r="I190" i="9"/>
  <c r="S189" i="9"/>
  <c r="R189" i="9"/>
  <c r="Q189" i="9"/>
  <c r="L189" i="9"/>
  <c r="K189" i="9"/>
  <c r="J189" i="9"/>
  <c r="I189" i="9"/>
  <c r="S188" i="9"/>
  <c r="R188" i="9"/>
  <c r="Q188" i="9"/>
  <c r="L188" i="9"/>
  <c r="K188" i="9"/>
  <c r="J188" i="9"/>
  <c r="I188" i="9"/>
  <c r="S187" i="9"/>
  <c r="R187" i="9"/>
  <c r="Q187" i="9"/>
  <c r="L187" i="9"/>
  <c r="K187" i="9"/>
  <c r="J187" i="9"/>
  <c r="I187" i="9"/>
  <c r="S186" i="9"/>
  <c r="R186" i="9"/>
  <c r="Q186" i="9"/>
  <c r="L186" i="9"/>
  <c r="K186" i="9"/>
  <c r="J186" i="9"/>
  <c r="I186" i="9"/>
  <c r="S185" i="9"/>
  <c r="R185" i="9"/>
  <c r="Q185" i="9"/>
  <c r="L185" i="9"/>
  <c r="K185" i="9"/>
  <c r="J185" i="9"/>
  <c r="I185" i="9"/>
  <c r="S184" i="9"/>
  <c r="R184" i="9"/>
  <c r="Q184" i="9"/>
  <c r="L184" i="9"/>
  <c r="K184" i="9"/>
  <c r="J184" i="9"/>
  <c r="I184" i="9"/>
  <c r="S183" i="9"/>
  <c r="R183" i="9"/>
  <c r="Q183" i="9"/>
  <c r="L183" i="9"/>
  <c r="K183" i="9"/>
  <c r="J183" i="9"/>
  <c r="I183" i="9"/>
  <c r="S182" i="9"/>
  <c r="R182" i="9"/>
  <c r="Q182" i="9"/>
  <c r="L182" i="9"/>
  <c r="K182" i="9"/>
  <c r="J182" i="9"/>
  <c r="I182" i="9"/>
  <c r="S181" i="9"/>
  <c r="R181" i="9"/>
  <c r="Q181" i="9"/>
  <c r="L181" i="9"/>
  <c r="K181" i="9"/>
  <c r="J181" i="9"/>
  <c r="I181" i="9"/>
  <c r="S180" i="9"/>
  <c r="R180" i="9"/>
  <c r="Q180" i="9"/>
  <c r="L180" i="9"/>
  <c r="K180" i="9"/>
  <c r="J180" i="9"/>
  <c r="I180" i="9"/>
  <c r="S179" i="9"/>
  <c r="R179" i="9"/>
  <c r="Q179" i="9"/>
  <c r="L179" i="9"/>
  <c r="K179" i="9"/>
  <c r="J179" i="9"/>
  <c r="I179" i="9"/>
  <c r="S178" i="9"/>
  <c r="R178" i="9"/>
  <c r="Q178" i="9"/>
  <c r="L178" i="9"/>
  <c r="K178" i="9"/>
  <c r="J178" i="9"/>
  <c r="I178" i="9"/>
  <c r="S177" i="9"/>
  <c r="R177" i="9"/>
  <c r="Q177" i="9"/>
  <c r="L177" i="9"/>
  <c r="K177" i="9"/>
  <c r="J177" i="9"/>
  <c r="I177" i="9"/>
  <c r="S176" i="9"/>
  <c r="R176" i="9"/>
  <c r="Q176" i="9"/>
  <c r="L176" i="9"/>
  <c r="K176" i="9"/>
  <c r="J176" i="9"/>
  <c r="I176" i="9"/>
  <c r="S175" i="9"/>
  <c r="R175" i="9"/>
  <c r="Q175" i="9"/>
  <c r="L175" i="9"/>
  <c r="K175" i="9"/>
  <c r="J175" i="9"/>
  <c r="I175" i="9"/>
  <c r="S174" i="9"/>
  <c r="R174" i="9"/>
  <c r="Q174" i="9"/>
  <c r="L174" i="9"/>
  <c r="K174" i="9"/>
  <c r="J174" i="9"/>
  <c r="I174" i="9"/>
  <c r="S173" i="9"/>
  <c r="R173" i="9"/>
  <c r="Q173" i="9"/>
  <c r="L173" i="9"/>
  <c r="K173" i="9"/>
  <c r="J173" i="9"/>
  <c r="I173" i="9"/>
  <c r="S172" i="9"/>
  <c r="R172" i="9"/>
  <c r="Q172" i="9"/>
  <c r="L172" i="9"/>
  <c r="K172" i="9"/>
  <c r="J172" i="9"/>
  <c r="I172" i="9"/>
  <c r="S171" i="9"/>
  <c r="R171" i="9"/>
  <c r="Q171" i="9"/>
  <c r="L171" i="9"/>
  <c r="K171" i="9"/>
  <c r="J171" i="9"/>
  <c r="I171" i="9"/>
  <c r="S170" i="9"/>
  <c r="R170" i="9"/>
  <c r="Q170" i="9"/>
  <c r="L170" i="9"/>
  <c r="K170" i="9"/>
  <c r="J170" i="9"/>
  <c r="I170" i="9"/>
  <c r="S169" i="9"/>
  <c r="R169" i="9"/>
  <c r="Q169" i="9"/>
  <c r="L169" i="9"/>
  <c r="K169" i="9"/>
  <c r="J169" i="9"/>
  <c r="I169" i="9"/>
  <c r="S168" i="9"/>
  <c r="R168" i="9"/>
  <c r="Q168" i="9"/>
  <c r="L168" i="9"/>
  <c r="K168" i="9"/>
  <c r="J168" i="9"/>
  <c r="I168" i="9"/>
  <c r="S167" i="9"/>
  <c r="R167" i="9"/>
  <c r="Q167" i="9"/>
  <c r="L167" i="9"/>
  <c r="K167" i="9"/>
  <c r="J167" i="9"/>
  <c r="I167" i="9"/>
  <c r="S166" i="9"/>
  <c r="R166" i="9"/>
  <c r="Q166" i="9"/>
  <c r="L166" i="9"/>
  <c r="K166" i="9"/>
  <c r="J166" i="9"/>
  <c r="I166" i="9"/>
  <c r="S165" i="9"/>
  <c r="R165" i="9"/>
  <c r="Q165" i="9"/>
  <c r="L165" i="9"/>
  <c r="K165" i="9"/>
  <c r="J165" i="9"/>
  <c r="I165" i="9"/>
  <c r="S164" i="9"/>
  <c r="R164" i="9"/>
  <c r="Q164" i="9"/>
  <c r="L164" i="9"/>
  <c r="K164" i="9"/>
  <c r="J164" i="9"/>
  <c r="I164" i="9"/>
  <c r="S163" i="9"/>
  <c r="R163" i="9"/>
  <c r="Q163" i="9"/>
  <c r="L163" i="9"/>
  <c r="K163" i="9"/>
  <c r="J163" i="9"/>
  <c r="I163" i="9"/>
  <c r="S162" i="9"/>
  <c r="R162" i="9"/>
  <c r="Q162" i="9"/>
  <c r="L162" i="9"/>
  <c r="K162" i="9"/>
  <c r="J162" i="9"/>
  <c r="I162" i="9"/>
  <c r="S161" i="9"/>
  <c r="R161" i="9"/>
  <c r="Q161" i="9"/>
  <c r="L161" i="9"/>
  <c r="K161" i="9"/>
  <c r="J161" i="9"/>
  <c r="I161" i="9"/>
  <c r="S160" i="9"/>
  <c r="R160" i="9"/>
  <c r="Q160" i="9"/>
  <c r="L160" i="9"/>
  <c r="K160" i="9"/>
  <c r="J160" i="9"/>
  <c r="I160" i="9"/>
  <c r="S159" i="9"/>
  <c r="R159" i="9"/>
  <c r="Q159" i="9"/>
  <c r="L159" i="9"/>
  <c r="K159" i="9"/>
  <c r="J159" i="9"/>
  <c r="I159" i="9"/>
  <c r="S158" i="9"/>
  <c r="R158" i="9"/>
  <c r="Q158" i="9"/>
  <c r="L158" i="9"/>
  <c r="K158" i="9"/>
  <c r="J158" i="9"/>
  <c r="I158" i="9"/>
  <c r="S157" i="9"/>
  <c r="R157" i="9"/>
  <c r="Q157" i="9"/>
  <c r="L157" i="9"/>
  <c r="K157" i="9"/>
  <c r="J157" i="9"/>
  <c r="I157" i="9"/>
  <c r="S156" i="9"/>
  <c r="R156" i="9"/>
  <c r="Q156" i="9"/>
  <c r="L156" i="9"/>
  <c r="K156" i="9"/>
  <c r="J156" i="9"/>
  <c r="I156" i="9"/>
  <c r="S155" i="9"/>
  <c r="R155" i="9"/>
  <c r="Q155" i="9"/>
  <c r="L155" i="9"/>
  <c r="K155" i="9"/>
  <c r="J155" i="9"/>
  <c r="I155" i="9"/>
  <c r="S154" i="9"/>
  <c r="R154" i="9"/>
  <c r="Q154" i="9"/>
  <c r="L154" i="9"/>
  <c r="K154" i="9"/>
  <c r="J154" i="9"/>
  <c r="I154" i="9"/>
  <c r="S153" i="9"/>
  <c r="R153" i="9"/>
  <c r="Q153" i="9"/>
  <c r="L153" i="9"/>
  <c r="K153" i="9"/>
  <c r="J153" i="9"/>
  <c r="I153" i="9"/>
  <c r="S152" i="9"/>
  <c r="R152" i="9"/>
  <c r="Q152" i="9"/>
  <c r="L152" i="9"/>
  <c r="K152" i="9"/>
  <c r="J152" i="9"/>
  <c r="I152" i="9"/>
  <c r="S151" i="9"/>
  <c r="R151" i="9"/>
  <c r="Q151" i="9"/>
  <c r="L151" i="9"/>
  <c r="K151" i="9"/>
  <c r="J151" i="9"/>
  <c r="I151" i="9"/>
  <c r="S150" i="9"/>
  <c r="R150" i="9"/>
  <c r="Q150" i="9"/>
  <c r="L150" i="9"/>
  <c r="K150" i="9"/>
  <c r="J150" i="9"/>
  <c r="I150" i="9"/>
  <c r="S149" i="9"/>
  <c r="R149" i="9"/>
  <c r="Q149" i="9"/>
  <c r="L149" i="9"/>
  <c r="K149" i="9"/>
  <c r="J149" i="9"/>
  <c r="I149" i="9"/>
  <c r="S148" i="9"/>
  <c r="R148" i="9"/>
  <c r="Q148" i="9"/>
  <c r="L148" i="9"/>
  <c r="K148" i="9"/>
  <c r="J148" i="9"/>
  <c r="I148" i="9"/>
  <c r="S147" i="9"/>
  <c r="R147" i="9"/>
  <c r="Q147" i="9"/>
  <c r="L147" i="9"/>
  <c r="K147" i="9"/>
  <c r="J147" i="9"/>
  <c r="I147" i="9"/>
  <c r="S146" i="9"/>
  <c r="R146" i="9"/>
  <c r="Q146" i="9"/>
  <c r="L146" i="9"/>
  <c r="K146" i="9"/>
  <c r="J146" i="9"/>
  <c r="I146" i="9"/>
  <c r="S145" i="9"/>
  <c r="R145" i="9"/>
  <c r="Q145" i="9"/>
  <c r="L145" i="9"/>
  <c r="K145" i="9"/>
  <c r="J145" i="9"/>
  <c r="I145" i="9"/>
  <c r="S144" i="9"/>
  <c r="R144" i="9"/>
  <c r="Q144" i="9"/>
  <c r="L144" i="9"/>
  <c r="K144" i="9"/>
  <c r="J144" i="9"/>
  <c r="I144" i="9"/>
  <c r="S143" i="9"/>
  <c r="R143" i="9"/>
  <c r="Q143" i="9"/>
  <c r="L143" i="9"/>
  <c r="K143" i="9"/>
  <c r="J143" i="9"/>
  <c r="I143" i="9"/>
  <c r="S142" i="9"/>
  <c r="R142" i="9"/>
  <c r="Q142" i="9"/>
  <c r="L142" i="9"/>
  <c r="K142" i="9"/>
  <c r="J142" i="9"/>
  <c r="I142" i="9"/>
  <c r="S141" i="9"/>
  <c r="R141" i="9"/>
  <c r="Q141" i="9"/>
  <c r="L141" i="9"/>
  <c r="K141" i="9"/>
  <c r="J141" i="9"/>
  <c r="I141" i="9"/>
  <c r="S140" i="9"/>
  <c r="R140" i="9"/>
  <c r="Q140" i="9"/>
  <c r="L140" i="9"/>
  <c r="K140" i="9"/>
  <c r="J140" i="9"/>
  <c r="I140" i="9"/>
  <c r="S139" i="9"/>
  <c r="R139" i="9"/>
  <c r="Q139" i="9"/>
  <c r="L139" i="9"/>
  <c r="K139" i="9"/>
  <c r="J139" i="9"/>
  <c r="I139" i="9"/>
  <c r="S138" i="9"/>
  <c r="R138" i="9"/>
  <c r="Q138" i="9"/>
  <c r="L138" i="9"/>
  <c r="K138" i="9"/>
  <c r="J138" i="9"/>
  <c r="I138" i="9"/>
  <c r="S137" i="9"/>
  <c r="R137" i="9"/>
  <c r="Q137" i="9"/>
  <c r="L137" i="9"/>
  <c r="K137" i="9"/>
  <c r="J137" i="9"/>
  <c r="I137" i="9"/>
  <c r="L136" i="9"/>
  <c r="I136" i="9"/>
  <c r="Q136" i="9" s="1"/>
  <c r="L135" i="9"/>
  <c r="I135" i="9"/>
  <c r="Q135" i="9" s="1"/>
  <c r="L134" i="9"/>
  <c r="I134" i="9"/>
  <c r="Q134" i="9" s="1"/>
  <c r="S133" i="9"/>
  <c r="R133" i="9"/>
  <c r="Q133" i="9"/>
  <c r="L133" i="9"/>
  <c r="K133" i="9"/>
  <c r="J133" i="9"/>
  <c r="I133" i="9"/>
  <c r="S132" i="9"/>
  <c r="R132" i="9"/>
  <c r="Q132" i="9"/>
  <c r="L132" i="9"/>
  <c r="K132" i="9"/>
  <c r="J132" i="9"/>
  <c r="I132" i="9"/>
  <c r="L130" i="9"/>
  <c r="I130" i="9"/>
  <c r="Q130" i="9" s="1"/>
  <c r="L118" i="9"/>
  <c r="I118" i="9"/>
  <c r="Q118" i="9" s="1"/>
  <c r="L120" i="9"/>
  <c r="I120" i="9"/>
  <c r="Q120" i="9" s="1"/>
  <c r="L131" i="9"/>
  <c r="I131" i="9"/>
  <c r="Q131" i="9" s="1"/>
  <c r="L121" i="9"/>
  <c r="I121" i="9"/>
  <c r="Q121" i="9" s="1"/>
  <c r="L128" i="9"/>
  <c r="I128" i="9"/>
  <c r="Q128" i="9" s="1"/>
  <c r="L124" i="9"/>
  <c r="I124" i="9"/>
  <c r="Q124" i="9" s="1"/>
  <c r="L123" i="9"/>
  <c r="I123" i="9"/>
  <c r="Q123" i="9" s="1"/>
  <c r="L129" i="9"/>
  <c r="I129" i="9"/>
  <c r="Q129" i="9" s="1"/>
  <c r="L126" i="9"/>
  <c r="I126" i="9"/>
  <c r="Q126" i="9" s="1"/>
  <c r="L119" i="9"/>
  <c r="I119" i="9"/>
  <c r="Q119" i="9" s="1"/>
  <c r="L122" i="9"/>
  <c r="I122" i="9"/>
  <c r="Q122" i="9" s="1"/>
  <c r="S117" i="9"/>
  <c r="R117" i="9"/>
  <c r="Q117" i="9"/>
  <c r="L117" i="9"/>
  <c r="K117" i="9"/>
  <c r="J117" i="9"/>
  <c r="I117" i="9"/>
  <c r="L116" i="9"/>
  <c r="I116" i="9"/>
  <c r="Q116" i="9" s="1"/>
  <c r="L114" i="9"/>
  <c r="I114" i="9"/>
  <c r="Q114" i="9" s="1"/>
  <c r="L113" i="9"/>
  <c r="I113" i="9"/>
  <c r="Q113" i="9" s="1"/>
  <c r="L115" i="9"/>
  <c r="I115" i="9"/>
  <c r="Q115" i="9" s="1"/>
  <c r="L112" i="9"/>
  <c r="I112" i="9"/>
  <c r="Q112" i="9" s="1"/>
  <c r="S111" i="9"/>
  <c r="R111" i="9"/>
  <c r="Q111" i="9"/>
  <c r="L111" i="9"/>
  <c r="K111" i="9"/>
  <c r="J111" i="9"/>
  <c r="I111" i="9"/>
  <c r="L110" i="9"/>
  <c r="I110" i="9"/>
  <c r="Q110" i="9" s="1"/>
  <c r="L108" i="9"/>
  <c r="I108" i="9"/>
  <c r="Q108" i="9" s="1"/>
  <c r="L109" i="9"/>
  <c r="I109" i="9"/>
  <c r="Q109" i="9" s="1"/>
  <c r="L105" i="9"/>
  <c r="I105" i="9"/>
  <c r="Q105" i="9" s="1"/>
  <c r="L106" i="9"/>
  <c r="I106" i="9"/>
  <c r="Q106" i="9" s="1"/>
  <c r="L107" i="9"/>
  <c r="I107" i="9"/>
  <c r="Q107" i="9" s="1"/>
  <c r="S104" i="9"/>
  <c r="R104" i="9"/>
  <c r="Q104" i="9"/>
  <c r="L104" i="9"/>
  <c r="K104" i="9"/>
  <c r="J104" i="9"/>
  <c r="I104" i="9"/>
  <c r="L103" i="9"/>
  <c r="I103" i="9"/>
  <c r="Q103" i="9" s="1"/>
  <c r="L102" i="9"/>
  <c r="I102" i="9"/>
  <c r="Q102" i="9" s="1"/>
  <c r="L101" i="9"/>
  <c r="I101" i="9"/>
  <c r="Q101" i="9" s="1"/>
  <c r="L100" i="9"/>
  <c r="I100" i="9"/>
  <c r="Q100" i="9" s="1"/>
  <c r="L99" i="9"/>
  <c r="I99" i="9"/>
  <c r="Q99" i="9" s="1"/>
  <c r="L98" i="9"/>
  <c r="I98" i="9"/>
  <c r="Q98" i="9" s="1"/>
  <c r="L97" i="9"/>
  <c r="I97" i="9"/>
  <c r="Q97" i="9" s="1"/>
  <c r="S96" i="9"/>
  <c r="R96" i="9"/>
  <c r="Q96" i="9"/>
  <c r="L96" i="9"/>
  <c r="K96" i="9"/>
  <c r="J96" i="9"/>
  <c r="I96" i="9"/>
  <c r="L95" i="9"/>
  <c r="I95" i="9"/>
  <c r="Q95" i="9" s="1"/>
  <c r="L94" i="9"/>
  <c r="I94" i="9"/>
  <c r="Q94" i="9" s="1"/>
  <c r="L93" i="9"/>
  <c r="I93" i="9"/>
  <c r="Q93" i="9" s="1"/>
  <c r="L92" i="9"/>
  <c r="I92" i="9"/>
  <c r="Q92" i="9" s="1"/>
  <c r="L91" i="9"/>
  <c r="I91" i="9"/>
  <c r="Q91" i="9" s="1"/>
  <c r="S90" i="9"/>
  <c r="R90" i="9"/>
  <c r="Q90" i="9"/>
  <c r="L90" i="9"/>
  <c r="K90" i="9"/>
  <c r="J90" i="9"/>
  <c r="I90" i="9"/>
  <c r="L89" i="9"/>
  <c r="I89" i="9"/>
  <c r="Q89" i="9" s="1"/>
  <c r="L88" i="9"/>
  <c r="I88" i="9"/>
  <c r="Q88" i="9" s="1"/>
  <c r="S87" i="9"/>
  <c r="R87" i="9"/>
  <c r="Q87" i="9"/>
  <c r="L87" i="9"/>
  <c r="K87" i="9"/>
  <c r="J87" i="9"/>
  <c r="I87" i="9"/>
  <c r="L86" i="9"/>
  <c r="I86" i="9"/>
  <c r="Q86" i="9" s="1"/>
  <c r="L85" i="9"/>
  <c r="I85" i="9"/>
  <c r="Q85" i="9" s="1"/>
  <c r="S84" i="9"/>
  <c r="R84" i="9"/>
  <c r="Q84" i="9"/>
  <c r="L84" i="9"/>
  <c r="K84" i="9"/>
  <c r="J84" i="9"/>
  <c r="I84" i="9"/>
  <c r="L83" i="9"/>
  <c r="I83" i="9"/>
  <c r="Q83" i="9" s="1"/>
  <c r="S82" i="9"/>
  <c r="R82" i="9"/>
  <c r="Q82" i="9"/>
  <c r="L82" i="9"/>
  <c r="K82" i="9"/>
  <c r="J82" i="9"/>
  <c r="I82" i="9"/>
  <c r="L81" i="9"/>
  <c r="I81" i="9"/>
  <c r="Q81" i="9" s="1"/>
  <c r="S80" i="9"/>
  <c r="R80" i="9"/>
  <c r="Q80" i="9"/>
  <c r="L80" i="9"/>
  <c r="K80" i="9"/>
  <c r="J80" i="9"/>
  <c r="I80" i="9"/>
  <c r="L79" i="9"/>
  <c r="I79" i="9"/>
  <c r="Q79" i="9" s="1"/>
  <c r="L78" i="9"/>
  <c r="I78" i="9"/>
  <c r="Q78" i="9" s="1"/>
  <c r="L77" i="9"/>
  <c r="I77" i="9"/>
  <c r="Q77" i="9" s="1"/>
  <c r="L76" i="9"/>
  <c r="I76" i="9"/>
  <c r="Q76" i="9" s="1"/>
  <c r="L75" i="9"/>
  <c r="I75" i="9"/>
  <c r="Q75" i="9" s="1"/>
  <c r="L74" i="9"/>
  <c r="I74" i="9"/>
  <c r="Q74" i="9" s="1"/>
  <c r="U73" i="9"/>
  <c r="U74" i="9" s="1"/>
  <c r="U75" i="9" s="1"/>
  <c r="U76" i="9" s="1"/>
  <c r="U77" i="9" s="1"/>
  <c r="U78" i="9" s="1"/>
  <c r="U79" i="9" s="1"/>
  <c r="U80" i="9" s="1"/>
  <c r="U81" i="9" s="1"/>
  <c r="U82" i="9" s="1"/>
  <c r="U83" i="9" s="1"/>
  <c r="U84" i="9" s="1"/>
  <c r="U85" i="9" s="1"/>
  <c r="U86" i="9" s="1"/>
  <c r="U87" i="9" s="1"/>
  <c r="U88" i="9" s="1"/>
  <c r="U89" i="9" s="1"/>
  <c r="U90" i="9" s="1"/>
  <c r="U91" i="9" s="1"/>
  <c r="U92" i="9" s="1"/>
  <c r="U93" i="9" s="1"/>
  <c r="U94" i="9" s="1"/>
  <c r="U95" i="9" s="1"/>
  <c r="U96" i="9" s="1"/>
  <c r="U97" i="9" s="1"/>
  <c r="U98" i="9" s="1"/>
  <c r="U99" i="9" s="1"/>
  <c r="U100" i="9" s="1"/>
  <c r="U101" i="9" s="1"/>
  <c r="U102" i="9" s="1"/>
  <c r="U103" i="9" s="1"/>
  <c r="U104" i="9" s="1"/>
  <c r="U107" i="9" s="1"/>
  <c r="U106" i="9" s="1"/>
  <c r="U105" i="9" s="1"/>
  <c r="U109" i="9" s="1"/>
  <c r="U108" i="9" s="1"/>
  <c r="U110" i="9" s="1"/>
  <c r="U111" i="9" s="1"/>
  <c r="U112" i="9" s="1"/>
  <c r="U115" i="9" s="1"/>
  <c r="U113" i="9" s="1"/>
  <c r="U114" i="9" s="1"/>
  <c r="U116" i="9" s="1"/>
  <c r="U117" i="9" s="1"/>
  <c r="U122" i="9" s="1"/>
  <c r="U119" i="9" s="1"/>
  <c r="S73" i="9"/>
  <c r="R73" i="9"/>
  <c r="Q73" i="9"/>
  <c r="L73" i="9"/>
  <c r="K73" i="9"/>
  <c r="J73" i="9"/>
  <c r="I73" i="9"/>
  <c r="U70" i="9"/>
  <c r="L70" i="9"/>
  <c r="I70" i="9"/>
  <c r="Q70" i="9" s="1"/>
  <c r="U64" i="9"/>
  <c r="L64" i="9"/>
  <c r="I64" i="9"/>
  <c r="Q64" i="9" s="1"/>
  <c r="U69" i="9"/>
  <c r="L69" i="9"/>
  <c r="I69" i="9"/>
  <c r="Q69" i="9" s="1"/>
  <c r="U68" i="9"/>
  <c r="L68" i="9"/>
  <c r="I68" i="9"/>
  <c r="Q68" i="9" s="1"/>
  <c r="U62" i="9"/>
  <c r="L62" i="9"/>
  <c r="I62" i="9"/>
  <c r="Q62" i="9" s="1"/>
  <c r="L59" i="9"/>
  <c r="I59" i="9"/>
  <c r="Q59" i="9" s="1"/>
  <c r="U65" i="9"/>
  <c r="L65" i="9"/>
  <c r="I65" i="9"/>
  <c r="Q65" i="9" s="1"/>
  <c r="U66" i="9"/>
  <c r="L66" i="9"/>
  <c r="I66" i="9"/>
  <c r="Q66" i="9" s="1"/>
  <c r="U61" i="9"/>
  <c r="L61" i="9"/>
  <c r="I61" i="9"/>
  <c r="Q61" i="9" s="1"/>
  <c r="L60" i="9"/>
  <c r="I60" i="9"/>
  <c r="Q60" i="9" s="1"/>
  <c r="U57" i="9"/>
  <c r="L57" i="9"/>
  <c r="I57" i="9"/>
  <c r="Q57" i="9" s="1"/>
  <c r="U63" i="9"/>
  <c r="L63" i="9"/>
  <c r="I63" i="9"/>
  <c r="Q63" i="9" s="1"/>
  <c r="U67" i="9"/>
  <c r="L67" i="9"/>
  <c r="I67" i="9"/>
  <c r="Q67" i="9" s="1"/>
  <c r="U58" i="9"/>
  <c r="L58" i="9"/>
  <c r="I58" i="9"/>
  <c r="Q58" i="9" s="1"/>
  <c r="U72" i="9"/>
  <c r="L72" i="9"/>
  <c r="I72" i="9"/>
  <c r="Q72" i="9" s="1"/>
  <c r="U71" i="9"/>
  <c r="L71" i="9"/>
  <c r="I71" i="9"/>
  <c r="Q71" i="9" s="1"/>
  <c r="S56" i="9"/>
  <c r="R56" i="9"/>
  <c r="Q56" i="9"/>
  <c r="L56" i="9"/>
  <c r="K56" i="9"/>
  <c r="J56" i="9"/>
  <c r="I56" i="9"/>
  <c r="S55" i="9"/>
  <c r="R55" i="9"/>
  <c r="Q55" i="9"/>
  <c r="L55" i="9"/>
  <c r="K55" i="9"/>
  <c r="J55" i="9"/>
  <c r="I55" i="9"/>
  <c r="L54" i="9"/>
  <c r="I54" i="9"/>
  <c r="Q54" i="9" s="1"/>
  <c r="L53" i="9"/>
  <c r="I53" i="9"/>
  <c r="Q53" i="9" s="1"/>
  <c r="L52" i="9"/>
  <c r="I52" i="9"/>
  <c r="Q52" i="9" s="1"/>
  <c r="L51" i="9"/>
  <c r="I51" i="9"/>
  <c r="Q51" i="9" s="1"/>
  <c r="L50" i="9"/>
  <c r="I50" i="9"/>
  <c r="Q50" i="9" s="1"/>
  <c r="L49" i="9"/>
  <c r="I49" i="9"/>
  <c r="Q49" i="9" s="1"/>
  <c r="U48" i="9"/>
  <c r="U49" i="9" s="1"/>
  <c r="U50" i="9" s="1"/>
  <c r="U51" i="9" s="1"/>
  <c r="U52" i="9" s="1"/>
  <c r="U53" i="9" s="1"/>
  <c r="U54" i="9" s="1"/>
  <c r="U55" i="9" s="1"/>
  <c r="U56" i="9" s="1"/>
  <c r="P48" i="9"/>
  <c r="L48" i="9"/>
  <c r="I48" i="9"/>
  <c r="Q48" i="9" s="1"/>
  <c r="U47" i="9"/>
  <c r="P47" i="9"/>
  <c r="L47" i="9"/>
  <c r="I47" i="9"/>
  <c r="Q47" i="9" s="1"/>
  <c r="U46" i="9"/>
  <c r="S46" i="9"/>
  <c r="R46" i="9"/>
  <c r="Q46" i="9"/>
  <c r="L46" i="9"/>
  <c r="K46" i="9"/>
  <c r="J46" i="9"/>
  <c r="I46" i="9"/>
  <c r="U45" i="9"/>
  <c r="L45" i="9"/>
  <c r="I45" i="9"/>
  <c r="Q45" i="9" s="1"/>
  <c r="U42" i="9"/>
  <c r="L42" i="9"/>
  <c r="I42" i="9"/>
  <c r="Q42" i="9" s="1"/>
  <c r="U44" i="9"/>
  <c r="L44" i="9"/>
  <c r="I44" i="9"/>
  <c r="Q44" i="9" s="1"/>
  <c r="U41" i="9"/>
  <c r="L41" i="9"/>
  <c r="I41" i="9"/>
  <c r="Q41" i="9" s="1"/>
  <c r="U43" i="9"/>
  <c r="L43" i="9"/>
  <c r="I43" i="9"/>
  <c r="Q43" i="9" s="1"/>
  <c r="U40" i="9"/>
  <c r="L40" i="9"/>
  <c r="I40" i="9"/>
  <c r="Q40" i="9" s="1"/>
  <c r="U39" i="9"/>
  <c r="S39" i="9"/>
  <c r="R39" i="9"/>
  <c r="Q39" i="9"/>
  <c r="L39" i="9"/>
  <c r="K39" i="9"/>
  <c r="J39" i="9"/>
  <c r="I39" i="9"/>
  <c r="U35" i="9"/>
  <c r="L35" i="9"/>
  <c r="I35" i="9"/>
  <c r="Q35" i="9" s="1"/>
  <c r="U37" i="9"/>
  <c r="L37" i="9"/>
  <c r="I37" i="9"/>
  <c r="Q37" i="9" s="1"/>
  <c r="U30" i="9"/>
  <c r="L30" i="9"/>
  <c r="I30" i="9"/>
  <c r="Q30" i="9" s="1"/>
  <c r="U34" i="9"/>
  <c r="L34" i="9"/>
  <c r="I34" i="9"/>
  <c r="Q34" i="9" s="1"/>
  <c r="U36" i="9"/>
  <c r="L36" i="9"/>
  <c r="I36" i="9"/>
  <c r="Q36" i="9" s="1"/>
  <c r="U33" i="9"/>
  <c r="L33" i="9"/>
  <c r="I33" i="9"/>
  <c r="Q33" i="9" s="1"/>
  <c r="U29" i="9"/>
  <c r="L29" i="9"/>
  <c r="I29" i="9"/>
  <c r="Q29" i="9" s="1"/>
  <c r="I18" i="9"/>
  <c r="J18" i="9"/>
  <c r="K18" i="9"/>
  <c r="L18" i="9"/>
  <c r="I19" i="9"/>
  <c r="J19" i="9"/>
  <c r="K19" i="9"/>
  <c r="L19" i="9"/>
  <c r="I20" i="9"/>
  <c r="J20" i="9"/>
  <c r="K20" i="9"/>
  <c r="L20" i="9"/>
  <c r="I21" i="9"/>
  <c r="L21" i="9"/>
  <c r="I22" i="9"/>
  <c r="L22" i="9"/>
  <c r="I23" i="9"/>
  <c r="L23" i="9"/>
  <c r="I24" i="9"/>
  <c r="L24" i="9"/>
  <c r="I25" i="9"/>
  <c r="L25" i="9"/>
  <c r="I26" i="9"/>
  <c r="L26" i="9"/>
  <c r="I27" i="9"/>
  <c r="J27" i="9"/>
  <c r="K27" i="9"/>
  <c r="L27" i="9"/>
  <c r="I31" i="9"/>
  <c r="L31" i="9"/>
  <c r="I32" i="9"/>
  <c r="L32" i="9"/>
  <c r="I38" i="9"/>
  <c r="L38" i="9"/>
  <c r="L17" i="9"/>
  <c r="I17" i="9"/>
  <c r="L16" i="9"/>
  <c r="I16" i="9"/>
  <c r="L15" i="9"/>
  <c r="K15" i="9"/>
  <c r="J15" i="9"/>
  <c r="I15" i="9"/>
  <c r="L14" i="9"/>
  <c r="K14" i="9"/>
  <c r="J14" i="9"/>
  <c r="I14" i="9"/>
  <c r="L13" i="9"/>
  <c r="I13" i="9"/>
  <c r="L12" i="9"/>
  <c r="I12" i="9"/>
  <c r="L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L7" i="9"/>
  <c r="I7" i="9"/>
  <c r="L6" i="9"/>
  <c r="I6" i="9"/>
  <c r="L5" i="9"/>
  <c r="I5" i="9"/>
  <c r="L4" i="9"/>
  <c r="I4" i="9"/>
  <c r="L3" i="9"/>
  <c r="K3" i="9"/>
  <c r="J3" i="9"/>
  <c r="I3" i="9"/>
  <c r="M9" i="8"/>
  <c r="M10" i="8" s="1"/>
  <c r="M11" i="8" s="1"/>
  <c r="M12" i="8" s="1"/>
  <c r="M13" i="8" s="1"/>
  <c r="N9" i="8"/>
  <c r="N10" i="8" s="1"/>
  <c r="N11" i="8" s="1"/>
  <c r="N12" i="8" s="1"/>
  <c r="N13" i="8" s="1"/>
  <c r="O9" i="8"/>
  <c r="O10" i="8"/>
  <c r="O11" i="8" s="1"/>
  <c r="O12" i="8" s="1"/>
  <c r="O13" i="8" s="1"/>
  <c r="M14" i="8"/>
  <c r="M15" i="8" s="1"/>
  <c r="M16" i="8" s="1"/>
  <c r="M17" i="8" s="1"/>
  <c r="M18" i="8" s="1"/>
  <c r="N14" i="8"/>
  <c r="N15" i="8" s="1"/>
  <c r="N16" i="8" s="1"/>
  <c r="N17" i="8" s="1"/>
  <c r="N18" i="8" s="1"/>
  <c r="O14" i="8"/>
  <c r="O15" i="8" s="1"/>
  <c r="O16" i="8" s="1"/>
  <c r="O17" i="8" s="1"/>
  <c r="O18" i="8" s="1"/>
  <c r="M19" i="8"/>
  <c r="M20" i="8" s="1"/>
  <c r="M21" i="8" s="1"/>
  <c r="M22" i="8" s="1"/>
  <c r="M23" i="8" s="1"/>
  <c r="N19" i="8"/>
  <c r="N20" i="8" s="1"/>
  <c r="N21" i="8" s="1"/>
  <c r="N22" i="8" s="1"/>
  <c r="N23" i="8" s="1"/>
  <c r="O19" i="8"/>
  <c r="O20" i="8" s="1"/>
  <c r="O21" i="8" s="1"/>
  <c r="O22" i="8" s="1"/>
  <c r="O23" i="8" s="1"/>
  <c r="M24" i="8"/>
  <c r="M25" i="8" s="1"/>
  <c r="M26" i="8" s="1"/>
  <c r="M27" i="8" s="1"/>
  <c r="M28" i="8" s="1"/>
  <c r="N24" i="8"/>
  <c r="O24" i="8"/>
  <c r="O25" i="8" s="1"/>
  <c r="O26" i="8" s="1"/>
  <c r="O27" i="8" s="1"/>
  <c r="O28" i="8" s="1"/>
  <c r="N25" i="8"/>
  <c r="N26" i="8" s="1"/>
  <c r="N27" i="8" s="1"/>
  <c r="N28" i="8" s="1"/>
  <c r="M29" i="8"/>
  <c r="M30" i="8" s="1"/>
  <c r="M31" i="8" s="1"/>
  <c r="M32" i="8" s="1"/>
  <c r="M33" i="8" s="1"/>
  <c r="N29" i="8"/>
  <c r="N30" i="8" s="1"/>
  <c r="N31" i="8" s="1"/>
  <c r="N32" i="8" s="1"/>
  <c r="N33" i="8" s="1"/>
  <c r="O29" i="8"/>
  <c r="O30" i="8" s="1"/>
  <c r="O31" i="8" s="1"/>
  <c r="O32" i="8" s="1"/>
  <c r="O33" i="8" s="1"/>
  <c r="M34" i="8"/>
  <c r="M35" i="8" s="1"/>
  <c r="M36" i="8" s="1"/>
  <c r="M37" i="8" s="1"/>
  <c r="M38" i="8" s="1"/>
  <c r="N34" i="8"/>
  <c r="N35" i="8" s="1"/>
  <c r="N36" i="8" s="1"/>
  <c r="N37" i="8" s="1"/>
  <c r="N38" i="8" s="1"/>
  <c r="O34" i="8"/>
  <c r="O35" i="8" s="1"/>
  <c r="O36" i="8" s="1"/>
  <c r="O37" i="8" s="1"/>
  <c r="O38" i="8" s="1"/>
  <c r="M39" i="8"/>
  <c r="M40" i="8" s="1"/>
  <c r="M41" i="8" s="1"/>
  <c r="M42" i="8" s="1"/>
  <c r="M43" i="8" s="1"/>
  <c r="N39" i="8"/>
  <c r="N40" i="8" s="1"/>
  <c r="N41" i="8" s="1"/>
  <c r="N42" i="8" s="1"/>
  <c r="N43" i="8" s="1"/>
  <c r="O39" i="8"/>
  <c r="O40" i="8" s="1"/>
  <c r="O41" i="8" s="1"/>
  <c r="O42" i="8" s="1"/>
  <c r="O43" i="8" s="1"/>
  <c r="M44" i="8"/>
  <c r="M45" i="8" s="1"/>
  <c r="M46" i="8" s="1"/>
  <c r="M47" i="8" s="1"/>
  <c r="M48" i="8" s="1"/>
  <c r="N44" i="8"/>
  <c r="N45" i="8" s="1"/>
  <c r="N46" i="8" s="1"/>
  <c r="N47" i="8" s="1"/>
  <c r="N48" i="8" s="1"/>
  <c r="O44" i="8"/>
  <c r="O45" i="8" s="1"/>
  <c r="O46" i="8" s="1"/>
  <c r="O47" i="8" s="1"/>
  <c r="O48" i="8" s="1"/>
  <c r="M49" i="8"/>
  <c r="M50" i="8" s="1"/>
  <c r="M51" i="8" s="1"/>
  <c r="M52" i="8" s="1"/>
  <c r="M53" i="8" s="1"/>
  <c r="N49" i="8"/>
  <c r="N50" i="8" s="1"/>
  <c r="N51" i="8" s="1"/>
  <c r="N52" i="8" s="1"/>
  <c r="N53" i="8" s="1"/>
  <c r="O49" i="8"/>
  <c r="O50" i="8" s="1"/>
  <c r="O51" i="8" s="1"/>
  <c r="O52" i="8" s="1"/>
  <c r="O53" i="8" s="1"/>
  <c r="M54" i="8"/>
  <c r="M55" i="8" s="1"/>
  <c r="M56" i="8" s="1"/>
  <c r="M57" i="8" s="1"/>
  <c r="M58" i="8" s="1"/>
  <c r="N54" i="8"/>
  <c r="N55" i="8" s="1"/>
  <c r="N56" i="8" s="1"/>
  <c r="N57" i="8" s="1"/>
  <c r="N58" i="8" s="1"/>
  <c r="O54" i="8"/>
  <c r="O55" i="8" s="1"/>
  <c r="O56" i="8" s="1"/>
  <c r="O57" i="8" s="1"/>
  <c r="O58" i="8" s="1"/>
  <c r="M59" i="8"/>
  <c r="M60" i="8" s="1"/>
  <c r="M61" i="8" s="1"/>
  <c r="M62" i="8" s="1"/>
  <c r="M63" i="8" s="1"/>
  <c r="N59" i="8"/>
  <c r="N60" i="8" s="1"/>
  <c r="N61" i="8" s="1"/>
  <c r="N62" i="8" s="1"/>
  <c r="N63" i="8" s="1"/>
  <c r="O59" i="8"/>
  <c r="O60" i="8" s="1"/>
  <c r="O61" i="8" s="1"/>
  <c r="O62" i="8" s="1"/>
  <c r="O63" i="8" s="1"/>
  <c r="M64" i="8"/>
  <c r="M65" i="8" s="1"/>
  <c r="M66" i="8" s="1"/>
  <c r="M67" i="8" s="1"/>
  <c r="M68" i="8" s="1"/>
  <c r="N64" i="8"/>
  <c r="N65" i="8" s="1"/>
  <c r="N66" i="8" s="1"/>
  <c r="N67" i="8" s="1"/>
  <c r="N68" i="8" s="1"/>
  <c r="O64" i="8"/>
  <c r="O65" i="8" s="1"/>
  <c r="O66" i="8" s="1"/>
  <c r="O67" i="8" s="1"/>
  <c r="O68" i="8" s="1"/>
  <c r="M69" i="8"/>
  <c r="M70" i="8" s="1"/>
  <c r="M71" i="8" s="1"/>
  <c r="M72" i="8" s="1"/>
  <c r="M73" i="8" s="1"/>
  <c r="N69" i="8"/>
  <c r="N70" i="8" s="1"/>
  <c r="O69" i="8"/>
  <c r="O70" i="8" s="1"/>
  <c r="O71" i="8" s="1"/>
  <c r="O72" i="8" s="1"/>
  <c r="O73" i="8" s="1"/>
  <c r="N71" i="8"/>
  <c r="N72" i="8" s="1"/>
  <c r="N73" i="8" s="1"/>
  <c r="M74" i="8"/>
  <c r="M75" i="8" s="1"/>
  <c r="M76" i="8" s="1"/>
  <c r="M77" i="8" s="1"/>
  <c r="M78" i="8" s="1"/>
  <c r="N74" i="8"/>
  <c r="N75" i="8" s="1"/>
  <c r="N76" i="8" s="1"/>
  <c r="N77" i="8" s="1"/>
  <c r="N78" i="8" s="1"/>
  <c r="O74" i="8"/>
  <c r="O75" i="8" s="1"/>
  <c r="O76" i="8" s="1"/>
  <c r="O77" i="8" s="1"/>
  <c r="O78" i="8" s="1"/>
  <c r="M79" i="8"/>
  <c r="N79" i="8"/>
  <c r="N80" i="8" s="1"/>
  <c r="N81" i="8" s="1"/>
  <c r="N82" i="8" s="1"/>
  <c r="N83" i="8" s="1"/>
  <c r="O79" i="8"/>
  <c r="O80" i="8" s="1"/>
  <c r="O81" i="8" s="1"/>
  <c r="O82" i="8" s="1"/>
  <c r="O83" i="8" s="1"/>
  <c r="M80" i="8"/>
  <c r="M81" i="8" s="1"/>
  <c r="M82" i="8" s="1"/>
  <c r="M83" i="8" s="1"/>
  <c r="M84" i="8"/>
  <c r="M85" i="8" s="1"/>
  <c r="M86" i="8" s="1"/>
  <c r="M87" i="8" s="1"/>
  <c r="M88" i="8" s="1"/>
  <c r="N84" i="8"/>
  <c r="O84" i="8"/>
  <c r="O85" i="8" s="1"/>
  <c r="O86" i="8" s="1"/>
  <c r="O87" i="8" s="1"/>
  <c r="O88" i="8" s="1"/>
  <c r="N85" i="8"/>
  <c r="N86" i="8" s="1"/>
  <c r="N87" i="8" s="1"/>
  <c r="N88" i="8" s="1"/>
  <c r="M89" i="8"/>
  <c r="M90" i="8" s="1"/>
  <c r="M91" i="8" s="1"/>
  <c r="M92" i="8" s="1"/>
  <c r="M93" i="8" s="1"/>
  <c r="N89" i="8"/>
  <c r="N90" i="8" s="1"/>
  <c r="N91" i="8" s="1"/>
  <c r="N92" i="8" s="1"/>
  <c r="N93" i="8" s="1"/>
  <c r="O89" i="8"/>
  <c r="O90" i="8" s="1"/>
  <c r="O91" i="8" s="1"/>
  <c r="O92" i="8" s="1"/>
  <c r="O93" i="8" s="1"/>
  <c r="M94" i="8"/>
  <c r="M95" i="8" s="1"/>
  <c r="M96" i="8" s="1"/>
  <c r="M97" i="8" s="1"/>
  <c r="M98" i="8" s="1"/>
  <c r="N94" i="8"/>
  <c r="O94" i="8"/>
  <c r="O95" i="8" s="1"/>
  <c r="O96" i="8" s="1"/>
  <c r="O97" i="8" s="1"/>
  <c r="O98" i="8" s="1"/>
  <c r="N95" i="8"/>
  <c r="N96" i="8" s="1"/>
  <c r="N97" i="8" s="1"/>
  <c r="N98" i="8" s="1"/>
  <c r="M99" i="8"/>
  <c r="N99" i="8"/>
  <c r="N100" i="8" s="1"/>
  <c r="N101" i="8" s="1"/>
  <c r="N102" i="8" s="1"/>
  <c r="O99" i="8"/>
  <c r="O100" i="8" s="1"/>
  <c r="O101" i="8" s="1"/>
  <c r="O102" i="8" s="1"/>
  <c r="O103" i="8" s="1"/>
  <c r="O104" i="8" s="1"/>
  <c r="M100" i="8"/>
  <c r="M101" i="8" s="1"/>
  <c r="M102" i="8" s="1"/>
  <c r="M103" i="8" s="1"/>
  <c r="M104" i="8" s="1"/>
  <c r="N103" i="8"/>
  <c r="N104" i="8" s="1"/>
  <c r="M105" i="8"/>
  <c r="M106" i="8" s="1"/>
  <c r="M107" i="8" s="1"/>
  <c r="M108" i="8" s="1"/>
  <c r="M109" i="8" s="1"/>
  <c r="N105" i="8"/>
  <c r="N106" i="8" s="1"/>
  <c r="N107" i="8" s="1"/>
  <c r="N108" i="8" s="1"/>
  <c r="N109" i="8" s="1"/>
  <c r="O105" i="8"/>
  <c r="O106" i="8" s="1"/>
  <c r="O107" i="8" s="1"/>
  <c r="O108" i="8" s="1"/>
  <c r="O109" i="8" s="1"/>
  <c r="M110" i="8"/>
  <c r="M111" i="8" s="1"/>
  <c r="M112" i="8" s="1"/>
  <c r="M113" i="8" s="1"/>
  <c r="M114" i="8" s="1"/>
  <c r="M115" i="8" s="1"/>
  <c r="N110" i="8"/>
  <c r="O110" i="8"/>
  <c r="O111" i="8" s="1"/>
  <c r="O112" i="8" s="1"/>
  <c r="O113" i="8" s="1"/>
  <c r="O114" i="8" s="1"/>
  <c r="O115" i="8" s="1"/>
  <c r="N111" i="8"/>
  <c r="N112" i="8" s="1"/>
  <c r="N113" i="8" s="1"/>
  <c r="N114" i="8" s="1"/>
  <c r="N115" i="8" s="1"/>
  <c r="M116" i="8"/>
  <c r="M117" i="8" s="1"/>
  <c r="M118" i="8" s="1"/>
  <c r="M119" i="8" s="1"/>
  <c r="M120" i="8" s="1"/>
  <c r="N116" i="8"/>
  <c r="O116" i="8"/>
  <c r="O117" i="8" s="1"/>
  <c r="O118" i="8" s="1"/>
  <c r="O119" i="8" s="1"/>
  <c r="O120" i="8" s="1"/>
  <c r="N117" i="8"/>
  <c r="N118" i="8" s="1"/>
  <c r="N119" i="8" s="1"/>
  <c r="N120" i="8" s="1"/>
  <c r="M121" i="8"/>
  <c r="M122" i="8" s="1"/>
  <c r="M123" i="8" s="1"/>
  <c r="M124" i="8" s="1"/>
  <c r="M125" i="8" s="1"/>
  <c r="N121" i="8"/>
  <c r="N122" i="8" s="1"/>
  <c r="N123" i="8" s="1"/>
  <c r="N124" i="8" s="1"/>
  <c r="N125" i="8" s="1"/>
  <c r="O121" i="8"/>
  <c r="O122" i="8" s="1"/>
  <c r="O123" i="8" s="1"/>
  <c r="O124" i="8" s="1"/>
  <c r="O125" i="8" s="1"/>
  <c r="M126" i="8"/>
  <c r="M127" i="8" s="1"/>
  <c r="M128" i="8" s="1"/>
  <c r="M129" i="8" s="1"/>
  <c r="M130" i="8" s="1"/>
  <c r="M131" i="8" s="1"/>
  <c r="N126" i="8"/>
  <c r="N127" i="8" s="1"/>
  <c r="N128" i="8" s="1"/>
  <c r="N129" i="8" s="1"/>
  <c r="N130" i="8" s="1"/>
  <c r="N131" i="8" s="1"/>
  <c r="O126" i="8"/>
  <c r="O127" i="8"/>
  <c r="O128" i="8" s="1"/>
  <c r="O129" i="8" s="1"/>
  <c r="O130" i="8" s="1"/>
  <c r="O131" i="8" s="1"/>
  <c r="M132" i="8"/>
  <c r="M133" i="8" s="1"/>
  <c r="M134" i="8" s="1"/>
  <c r="M135" i="8" s="1"/>
  <c r="M136" i="8" s="1"/>
  <c r="M137" i="8" s="1"/>
  <c r="N132" i="8"/>
  <c r="N133" i="8" s="1"/>
  <c r="N134" i="8" s="1"/>
  <c r="N135" i="8" s="1"/>
  <c r="N136" i="8" s="1"/>
  <c r="N137" i="8" s="1"/>
  <c r="O132" i="8"/>
  <c r="O133" i="8" s="1"/>
  <c r="O134" i="8" s="1"/>
  <c r="O135" i="8" s="1"/>
  <c r="O136" i="8" s="1"/>
  <c r="O137" i="8" s="1"/>
  <c r="M138" i="8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s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M484" i="8" s="1"/>
  <c r="M485" i="8" s="1"/>
  <c r="M486" i="8" s="1"/>
  <c r="M487" i="8" s="1"/>
  <c r="M488" i="8" s="1"/>
  <c r="M489" i="8" s="1"/>
  <c r="M490" i="8" s="1"/>
  <c r="M491" i="8" s="1"/>
  <c r="M492" i="8" s="1"/>
  <c r="M493" i="8" s="1"/>
  <c r="M494" i="8" s="1"/>
  <c r="M495" i="8" s="1"/>
  <c r="M496" i="8" s="1"/>
  <c r="M497" i="8" s="1"/>
  <c r="M498" i="8" s="1"/>
  <c r="M499" i="8" s="1"/>
  <c r="M500" i="8" s="1"/>
  <c r="M501" i="8" s="1"/>
  <c r="M502" i="8" s="1"/>
  <c r="M503" i="8" s="1"/>
  <c r="M504" i="8" s="1"/>
  <c r="M505" i="8" s="1"/>
  <c r="M506" i="8" s="1"/>
  <c r="M507" i="8" s="1"/>
  <c r="M508" i="8" s="1"/>
  <c r="M509" i="8" s="1"/>
  <c r="M510" i="8" s="1"/>
  <c r="M511" i="8" s="1"/>
  <c r="M512" i="8" s="1"/>
  <c r="M513" i="8" s="1"/>
  <c r="M514" i="8" s="1"/>
  <c r="M515" i="8" s="1"/>
  <c r="M516" i="8" s="1"/>
  <c r="M517" i="8" s="1"/>
  <c r="M518" i="8" s="1"/>
  <c r="M519" i="8" s="1"/>
  <c r="M520" i="8" s="1"/>
  <c r="M521" i="8" s="1"/>
  <c r="M522" i="8" s="1"/>
  <c r="M523" i="8" s="1"/>
  <c r="M524" i="8" s="1"/>
  <c r="M525" i="8" s="1"/>
  <c r="M526" i="8" s="1"/>
  <c r="M527" i="8" s="1"/>
  <c r="M528" i="8" s="1"/>
  <c r="M529" i="8" s="1"/>
  <c r="M530" i="8" s="1"/>
  <c r="M531" i="8" s="1"/>
  <c r="M532" i="8" s="1"/>
  <c r="M533" i="8" s="1"/>
  <c r="M534" i="8" s="1"/>
  <c r="M535" i="8" s="1"/>
  <c r="M536" i="8" s="1"/>
  <c r="M537" i="8" s="1"/>
  <c r="M538" i="8" s="1"/>
  <c r="M539" i="8" s="1"/>
  <c r="M540" i="8" s="1"/>
  <c r="M541" i="8" s="1"/>
  <c r="M542" i="8" s="1"/>
  <c r="M543" i="8" s="1"/>
  <c r="M544" i="8" s="1"/>
  <c r="N138" i="8"/>
  <c r="N139" i="8" s="1"/>
  <c r="N140" i="8" s="1"/>
  <c r="N141" i="8" s="1"/>
  <c r="N142" i="8" s="1"/>
  <c r="O138" i="8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O149" i="8" s="1"/>
  <c r="O150" i="8" s="1"/>
  <c r="O151" i="8" s="1"/>
  <c r="O152" i="8" s="1"/>
  <c r="O153" i="8" s="1"/>
  <c r="O154" i="8" s="1"/>
  <c r="O155" i="8" s="1"/>
  <c r="O156" i="8" s="1"/>
  <c r="O157" i="8" s="1"/>
  <c r="O158" i="8" s="1"/>
  <c r="O159" i="8" s="1"/>
  <c r="O160" i="8" s="1"/>
  <c r="O161" i="8" s="1"/>
  <c r="O162" i="8" s="1"/>
  <c r="O163" i="8" s="1"/>
  <c r="O164" i="8" s="1"/>
  <c r="O165" i="8" s="1"/>
  <c r="O166" i="8" s="1"/>
  <c r="O167" i="8" s="1"/>
  <c r="O168" i="8" s="1"/>
  <c r="O169" i="8" s="1"/>
  <c r="O170" i="8" s="1"/>
  <c r="O171" i="8" s="1"/>
  <c r="O172" i="8" s="1"/>
  <c r="O173" i="8" s="1"/>
  <c r="O174" i="8" s="1"/>
  <c r="O175" i="8" s="1"/>
  <c r="O176" i="8" s="1"/>
  <c r="O177" i="8" s="1"/>
  <c r="O178" i="8" s="1"/>
  <c r="O179" i="8" s="1"/>
  <c r="O180" i="8" s="1"/>
  <c r="O181" i="8" s="1"/>
  <c r="O182" i="8" s="1"/>
  <c r="O183" i="8" s="1"/>
  <c r="O184" i="8" s="1"/>
  <c r="O185" i="8" s="1"/>
  <c r="O186" i="8" s="1"/>
  <c r="O187" i="8" s="1"/>
  <c r="O188" i="8" s="1"/>
  <c r="O189" i="8" s="1"/>
  <c r="O190" i="8" s="1"/>
  <c r="O191" i="8" s="1"/>
  <c r="O192" i="8" s="1"/>
  <c r="O193" i="8" s="1"/>
  <c r="O194" i="8" s="1"/>
  <c r="O195" i="8" s="1"/>
  <c r="O196" i="8" s="1"/>
  <c r="O197" i="8" s="1"/>
  <c r="O198" i="8" s="1"/>
  <c r="O199" i="8" s="1"/>
  <c r="O200" i="8" s="1"/>
  <c r="O201" i="8" s="1"/>
  <c r="O202" i="8" s="1"/>
  <c r="O203" i="8" s="1"/>
  <c r="O204" i="8" s="1"/>
  <c r="O205" i="8" s="1"/>
  <c r="O206" i="8" s="1"/>
  <c r="O207" i="8" s="1"/>
  <c r="O208" i="8" s="1"/>
  <c r="O209" i="8" s="1"/>
  <c r="O210" i="8" s="1"/>
  <c r="O211" i="8" s="1"/>
  <c r="O212" i="8" s="1"/>
  <c r="O213" i="8" s="1"/>
  <c r="O214" i="8" s="1"/>
  <c r="O215" i="8" s="1"/>
  <c r="O216" i="8" s="1"/>
  <c r="O217" i="8" s="1"/>
  <c r="O218" i="8" s="1"/>
  <c r="O219" i="8" s="1"/>
  <c r="O220" i="8" s="1"/>
  <c r="O221" i="8" s="1"/>
  <c r="O222" i="8" s="1"/>
  <c r="O223" i="8" s="1"/>
  <c r="O224" i="8" s="1"/>
  <c r="O225" i="8" s="1"/>
  <c r="O226" i="8" s="1"/>
  <c r="O227" i="8" s="1"/>
  <c r="O228" i="8" s="1"/>
  <c r="O229" i="8" s="1"/>
  <c r="O230" i="8" s="1"/>
  <c r="O231" i="8" s="1"/>
  <c r="O232" i="8" s="1"/>
  <c r="O233" i="8" s="1"/>
  <c r="O234" i="8" s="1"/>
  <c r="O235" i="8" s="1"/>
  <c r="O236" i="8" s="1"/>
  <c r="O237" i="8" s="1"/>
  <c r="O238" i="8" s="1"/>
  <c r="O239" i="8" s="1"/>
  <c r="O240" i="8" s="1"/>
  <c r="O241" i="8" s="1"/>
  <c r="O242" i="8" s="1"/>
  <c r="O243" i="8" s="1"/>
  <c r="O244" i="8" s="1"/>
  <c r="O245" i="8" s="1"/>
  <c r="O246" i="8" s="1"/>
  <c r="O247" i="8" s="1"/>
  <c r="O248" i="8" s="1"/>
  <c r="O249" i="8" s="1"/>
  <c r="O250" i="8" s="1"/>
  <c r="O251" i="8" s="1"/>
  <c r="O252" i="8" s="1"/>
  <c r="O253" i="8" s="1"/>
  <c r="O254" i="8" s="1"/>
  <c r="O255" i="8" s="1"/>
  <c r="O256" i="8" s="1"/>
  <c r="O257" i="8" s="1"/>
  <c r="O258" i="8" s="1"/>
  <c r="O259" i="8" s="1"/>
  <c r="O260" i="8" s="1"/>
  <c r="O261" i="8" s="1"/>
  <c r="O262" i="8" s="1"/>
  <c r="O263" i="8" s="1"/>
  <c r="O264" i="8" s="1"/>
  <c r="O265" i="8" s="1"/>
  <c r="O266" i="8" s="1"/>
  <c r="O267" i="8" s="1"/>
  <c r="O268" i="8" s="1"/>
  <c r="O269" i="8" s="1"/>
  <c r="O270" i="8" s="1"/>
  <c r="O271" i="8" s="1"/>
  <c r="O272" i="8" s="1"/>
  <c r="O273" i="8" s="1"/>
  <c r="O274" i="8" s="1"/>
  <c r="O275" i="8" s="1"/>
  <c r="O276" i="8" s="1"/>
  <c r="O277" i="8" s="1"/>
  <c r="O278" i="8" s="1"/>
  <c r="O279" i="8" s="1"/>
  <c r="O280" i="8" s="1"/>
  <c r="O281" i="8" s="1"/>
  <c r="O282" i="8" s="1"/>
  <c r="O283" i="8" s="1"/>
  <c r="O284" i="8" s="1"/>
  <c r="O285" i="8" s="1"/>
  <c r="O286" i="8" s="1"/>
  <c r="O287" i="8" s="1"/>
  <c r="O288" i="8" s="1"/>
  <c r="O289" i="8" s="1"/>
  <c r="O290" i="8" s="1"/>
  <c r="O291" i="8" s="1"/>
  <c r="O292" i="8" s="1"/>
  <c r="O293" i="8" s="1"/>
  <c r="O294" i="8" s="1"/>
  <c r="O295" i="8" s="1"/>
  <c r="O296" i="8" s="1"/>
  <c r="O297" i="8" s="1"/>
  <c r="O298" i="8" s="1"/>
  <c r="O299" i="8" s="1"/>
  <c r="O300" i="8" s="1"/>
  <c r="O301" i="8" s="1"/>
  <c r="O302" i="8" s="1"/>
  <c r="O303" i="8" s="1"/>
  <c r="O304" i="8" s="1"/>
  <c r="O305" i="8" s="1"/>
  <c r="O306" i="8" s="1"/>
  <c r="O307" i="8" s="1"/>
  <c r="O308" i="8" s="1"/>
  <c r="O309" i="8" s="1"/>
  <c r="O310" i="8" s="1"/>
  <c r="O311" i="8" s="1"/>
  <c r="O312" i="8" s="1"/>
  <c r="O313" i="8" s="1"/>
  <c r="O314" i="8" s="1"/>
  <c r="O315" i="8" s="1"/>
  <c r="O316" i="8" s="1"/>
  <c r="O317" i="8" s="1"/>
  <c r="O318" i="8" s="1"/>
  <c r="O319" i="8" s="1"/>
  <c r="O320" i="8" s="1"/>
  <c r="O321" i="8" s="1"/>
  <c r="O322" i="8" s="1"/>
  <c r="O323" i="8" s="1"/>
  <c r="O324" i="8" s="1"/>
  <c r="O325" i="8" s="1"/>
  <c r="O326" i="8" s="1"/>
  <c r="O327" i="8" s="1"/>
  <c r="O328" i="8" s="1"/>
  <c r="O329" i="8" s="1"/>
  <c r="O330" i="8" s="1"/>
  <c r="O331" i="8" s="1"/>
  <c r="O332" i="8" s="1"/>
  <c r="O333" i="8" s="1"/>
  <c r="O334" i="8" s="1"/>
  <c r="O335" i="8" s="1"/>
  <c r="O336" i="8" s="1"/>
  <c r="O337" i="8" s="1"/>
  <c r="O338" i="8" s="1"/>
  <c r="O339" i="8" s="1"/>
  <c r="O340" i="8" s="1"/>
  <c r="O341" i="8" s="1"/>
  <c r="O342" i="8" s="1"/>
  <c r="O343" i="8" s="1"/>
  <c r="O344" i="8" s="1"/>
  <c r="O345" i="8" s="1"/>
  <c r="O346" i="8" s="1"/>
  <c r="O347" i="8" s="1"/>
  <c r="O348" i="8" s="1"/>
  <c r="O349" i="8" s="1"/>
  <c r="O350" i="8" s="1"/>
  <c r="O351" i="8" s="1"/>
  <c r="O352" i="8" s="1"/>
  <c r="O353" i="8" s="1"/>
  <c r="O354" i="8" s="1"/>
  <c r="O355" i="8" s="1"/>
  <c r="O356" i="8" s="1"/>
  <c r="O357" i="8" s="1"/>
  <c r="O358" i="8" s="1"/>
  <c r="O359" i="8" s="1"/>
  <c r="O360" i="8" s="1"/>
  <c r="O361" i="8" s="1"/>
  <c r="O362" i="8" s="1"/>
  <c r="O363" i="8" s="1"/>
  <c r="O364" i="8" s="1"/>
  <c r="O365" i="8" s="1"/>
  <c r="O366" i="8" s="1"/>
  <c r="O367" i="8" s="1"/>
  <c r="O368" i="8" s="1"/>
  <c r="O369" i="8" s="1"/>
  <c r="O370" i="8" s="1"/>
  <c r="O371" i="8" s="1"/>
  <c r="O372" i="8" s="1"/>
  <c r="O373" i="8" s="1"/>
  <c r="O374" i="8" s="1"/>
  <c r="O375" i="8" s="1"/>
  <c r="O376" i="8" s="1"/>
  <c r="O377" i="8" s="1"/>
  <c r="O378" i="8" s="1"/>
  <c r="O379" i="8" s="1"/>
  <c r="O380" i="8" s="1"/>
  <c r="O381" i="8" s="1"/>
  <c r="O382" i="8" s="1"/>
  <c r="O383" i="8" s="1"/>
  <c r="O384" i="8" s="1"/>
  <c r="O385" i="8" s="1"/>
  <c r="O386" i="8" s="1"/>
  <c r="O387" i="8" s="1"/>
  <c r="O388" i="8" s="1"/>
  <c r="O389" i="8" s="1"/>
  <c r="O390" i="8" s="1"/>
  <c r="O391" i="8" s="1"/>
  <c r="O392" i="8" s="1"/>
  <c r="O393" i="8" s="1"/>
  <c r="O394" i="8" s="1"/>
  <c r="O395" i="8" s="1"/>
  <c r="O396" i="8" s="1"/>
  <c r="O397" i="8" s="1"/>
  <c r="O398" i="8" s="1"/>
  <c r="O399" i="8" s="1"/>
  <c r="O400" i="8" s="1"/>
  <c r="O401" i="8" s="1"/>
  <c r="O402" i="8" s="1"/>
  <c r="O403" i="8" s="1"/>
  <c r="O404" i="8" s="1"/>
  <c r="O405" i="8" s="1"/>
  <c r="O406" i="8" s="1"/>
  <c r="O407" i="8" s="1"/>
  <c r="O408" i="8" s="1"/>
  <c r="O409" i="8" s="1"/>
  <c r="O410" i="8" s="1"/>
  <c r="O411" i="8" s="1"/>
  <c r="O412" i="8" s="1"/>
  <c r="O413" i="8" s="1"/>
  <c r="O414" i="8" s="1"/>
  <c r="O415" i="8" s="1"/>
  <c r="O416" i="8" s="1"/>
  <c r="O417" i="8" s="1"/>
  <c r="O418" i="8" s="1"/>
  <c r="O419" i="8" s="1"/>
  <c r="O420" i="8" s="1"/>
  <c r="O421" i="8" s="1"/>
  <c r="O422" i="8" s="1"/>
  <c r="O423" i="8" s="1"/>
  <c r="O424" i="8" s="1"/>
  <c r="O425" i="8" s="1"/>
  <c r="O426" i="8" s="1"/>
  <c r="O427" i="8" s="1"/>
  <c r="O428" i="8" s="1"/>
  <c r="O429" i="8" s="1"/>
  <c r="O430" i="8" s="1"/>
  <c r="O431" i="8" s="1"/>
  <c r="O432" i="8" s="1"/>
  <c r="O433" i="8" s="1"/>
  <c r="O434" i="8" s="1"/>
  <c r="O435" i="8" s="1"/>
  <c r="O436" i="8" s="1"/>
  <c r="O437" i="8" s="1"/>
  <c r="O438" i="8" s="1"/>
  <c r="O439" i="8" s="1"/>
  <c r="O440" i="8" s="1"/>
  <c r="O441" i="8" s="1"/>
  <c r="O442" i="8" s="1"/>
  <c r="O443" i="8" s="1"/>
  <c r="O444" i="8" s="1"/>
  <c r="O445" i="8" s="1"/>
  <c r="O446" i="8" s="1"/>
  <c r="O447" i="8" s="1"/>
  <c r="O448" i="8" s="1"/>
  <c r="O449" i="8" s="1"/>
  <c r="O450" i="8" s="1"/>
  <c r="O451" i="8" s="1"/>
  <c r="O452" i="8" s="1"/>
  <c r="O453" i="8" s="1"/>
  <c r="O454" i="8" s="1"/>
  <c r="O455" i="8" s="1"/>
  <c r="O456" i="8" s="1"/>
  <c r="O457" i="8" s="1"/>
  <c r="O458" i="8" s="1"/>
  <c r="O459" i="8" s="1"/>
  <c r="O460" i="8" s="1"/>
  <c r="O461" i="8" s="1"/>
  <c r="O462" i="8" s="1"/>
  <c r="O463" i="8" s="1"/>
  <c r="O464" i="8" s="1"/>
  <c r="O465" i="8" s="1"/>
  <c r="O466" i="8" s="1"/>
  <c r="O467" i="8" s="1"/>
  <c r="O468" i="8" s="1"/>
  <c r="O469" i="8" s="1"/>
  <c r="O470" i="8" s="1"/>
  <c r="O471" i="8" s="1"/>
  <c r="O472" i="8" s="1"/>
  <c r="O473" i="8" s="1"/>
  <c r="O474" i="8" s="1"/>
  <c r="O475" i="8" s="1"/>
  <c r="O476" i="8" s="1"/>
  <c r="O477" i="8" s="1"/>
  <c r="O478" i="8" s="1"/>
  <c r="O479" i="8" s="1"/>
  <c r="O480" i="8" s="1"/>
  <c r="O481" i="8" s="1"/>
  <c r="O482" i="8" s="1"/>
  <c r="O483" i="8" s="1"/>
  <c r="O484" i="8" s="1"/>
  <c r="O485" i="8" s="1"/>
  <c r="O486" i="8" s="1"/>
  <c r="O487" i="8" s="1"/>
  <c r="O488" i="8" s="1"/>
  <c r="O489" i="8" s="1"/>
  <c r="O490" i="8" s="1"/>
  <c r="O491" i="8" s="1"/>
  <c r="O492" i="8" s="1"/>
  <c r="O493" i="8" s="1"/>
  <c r="O494" i="8" s="1"/>
  <c r="O495" i="8" s="1"/>
  <c r="O496" i="8" s="1"/>
  <c r="O497" i="8" s="1"/>
  <c r="O498" i="8" s="1"/>
  <c r="O499" i="8" s="1"/>
  <c r="O500" i="8" s="1"/>
  <c r="O501" i="8" s="1"/>
  <c r="O502" i="8" s="1"/>
  <c r="O503" i="8" s="1"/>
  <c r="O504" i="8" s="1"/>
  <c r="O505" i="8" s="1"/>
  <c r="O506" i="8" s="1"/>
  <c r="O507" i="8" s="1"/>
  <c r="O508" i="8" s="1"/>
  <c r="O509" i="8" s="1"/>
  <c r="O510" i="8" s="1"/>
  <c r="O511" i="8" s="1"/>
  <c r="O512" i="8" s="1"/>
  <c r="O513" i="8" s="1"/>
  <c r="O514" i="8" s="1"/>
  <c r="O515" i="8" s="1"/>
  <c r="O516" i="8" s="1"/>
  <c r="O517" i="8" s="1"/>
  <c r="O518" i="8" s="1"/>
  <c r="O519" i="8" s="1"/>
  <c r="O520" i="8" s="1"/>
  <c r="O521" i="8" s="1"/>
  <c r="O522" i="8" s="1"/>
  <c r="O523" i="8" s="1"/>
  <c r="O524" i="8" s="1"/>
  <c r="O525" i="8" s="1"/>
  <c r="O526" i="8" s="1"/>
  <c r="O527" i="8" s="1"/>
  <c r="O528" i="8" s="1"/>
  <c r="O529" i="8" s="1"/>
  <c r="O530" i="8" s="1"/>
  <c r="O531" i="8" s="1"/>
  <c r="O532" i="8" s="1"/>
  <c r="O533" i="8" s="1"/>
  <c r="O534" i="8" s="1"/>
  <c r="O535" i="8" s="1"/>
  <c r="O536" i="8" s="1"/>
  <c r="O537" i="8" s="1"/>
  <c r="O538" i="8" s="1"/>
  <c r="O539" i="8" s="1"/>
  <c r="O540" i="8" s="1"/>
  <c r="O541" i="8" s="1"/>
  <c r="O542" i="8" s="1"/>
  <c r="O543" i="8" s="1"/>
  <c r="O544" i="8" s="1"/>
  <c r="N143" i="8"/>
  <c r="N144" i="8" s="1"/>
  <c r="N145" i="8" s="1"/>
  <c r="N146" i="8" s="1"/>
  <c r="N147" i="8" s="1"/>
  <c r="N148" i="8" s="1"/>
  <c r="N149" i="8" s="1"/>
  <c r="N150" i="8" s="1"/>
  <c r="N151" i="8" s="1"/>
  <c r="N152" i="8" s="1"/>
  <c r="N153" i="8" s="1"/>
  <c r="N154" i="8" s="1"/>
  <c r="N155" i="8" s="1"/>
  <c r="N156" i="8" s="1"/>
  <c r="N157" i="8" s="1"/>
  <c r="N158" i="8" s="1"/>
  <c r="N159" i="8" s="1"/>
  <c r="N160" i="8" s="1"/>
  <c r="N161" i="8" s="1"/>
  <c r="N162" i="8" s="1"/>
  <c r="N163" i="8" s="1"/>
  <c r="N164" i="8" s="1"/>
  <c r="N165" i="8" s="1"/>
  <c r="N166" i="8" s="1"/>
  <c r="N167" i="8" s="1"/>
  <c r="N168" i="8" s="1"/>
  <c r="N169" i="8" s="1"/>
  <c r="N170" i="8" s="1"/>
  <c r="N171" i="8" s="1"/>
  <c r="N172" i="8" s="1"/>
  <c r="N173" i="8" s="1"/>
  <c r="N174" i="8" s="1"/>
  <c r="N175" i="8" s="1"/>
  <c r="N176" i="8" s="1"/>
  <c r="N177" i="8" s="1"/>
  <c r="N178" i="8" s="1"/>
  <c r="N179" i="8" s="1"/>
  <c r="N180" i="8" s="1"/>
  <c r="N181" i="8" s="1"/>
  <c r="N182" i="8" s="1"/>
  <c r="N183" i="8" s="1"/>
  <c r="N184" i="8" s="1"/>
  <c r="N185" i="8" s="1"/>
  <c r="N186" i="8" s="1"/>
  <c r="N187" i="8" s="1"/>
  <c r="N188" i="8" s="1"/>
  <c r="N189" i="8" s="1"/>
  <c r="N190" i="8" s="1"/>
  <c r="N191" i="8" s="1"/>
  <c r="N192" i="8" s="1"/>
  <c r="N193" i="8" s="1"/>
  <c r="N194" i="8" s="1"/>
  <c r="N195" i="8" s="1"/>
  <c r="N196" i="8" s="1"/>
  <c r="N197" i="8" s="1"/>
  <c r="N198" i="8" s="1"/>
  <c r="N199" i="8" s="1"/>
  <c r="N200" i="8" s="1"/>
  <c r="N201" i="8" s="1"/>
  <c r="N202" i="8" s="1"/>
  <c r="N203" i="8" s="1"/>
  <c r="N204" i="8" s="1"/>
  <c r="N205" i="8" s="1"/>
  <c r="N206" i="8" s="1"/>
  <c r="N207" i="8" s="1"/>
  <c r="N208" i="8" s="1"/>
  <c r="N209" i="8" s="1"/>
  <c r="N210" i="8" s="1"/>
  <c r="N211" i="8" s="1"/>
  <c r="N212" i="8" s="1"/>
  <c r="N213" i="8" s="1"/>
  <c r="N214" i="8" s="1"/>
  <c r="N215" i="8" s="1"/>
  <c r="N216" i="8" s="1"/>
  <c r="N217" i="8" s="1"/>
  <c r="N218" i="8" s="1"/>
  <c r="N219" i="8" s="1"/>
  <c r="N220" i="8" s="1"/>
  <c r="N221" i="8" s="1"/>
  <c r="N222" i="8" s="1"/>
  <c r="N223" i="8" s="1"/>
  <c r="N224" i="8" s="1"/>
  <c r="N225" i="8" s="1"/>
  <c r="N226" i="8" s="1"/>
  <c r="N227" i="8" s="1"/>
  <c r="N228" i="8" s="1"/>
  <c r="N229" i="8" s="1"/>
  <c r="N230" i="8" s="1"/>
  <c r="N231" i="8" s="1"/>
  <c r="N232" i="8" s="1"/>
  <c r="N233" i="8" s="1"/>
  <c r="N234" i="8" s="1"/>
  <c r="N235" i="8" s="1"/>
  <c r="N236" i="8" s="1"/>
  <c r="N237" i="8" s="1"/>
  <c r="N238" i="8" s="1"/>
  <c r="N239" i="8" s="1"/>
  <c r="N240" i="8" s="1"/>
  <c r="N241" i="8" s="1"/>
  <c r="N242" i="8" s="1"/>
  <c r="N243" i="8" s="1"/>
  <c r="N244" i="8" s="1"/>
  <c r="N245" i="8" s="1"/>
  <c r="N246" i="8" s="1"/>
  <c r="N247" i="8" s="1"/>
  <c r="N248" i="8" s="1"/>
  <c r="N249" i="8" s="1"/>
  <c r="N250" i="8" s="1"/>
  <c r="N251" i="8" s="1"/>
  <c r="N252" i="8" s="1"/>
  <c r="N253" i="8" s="1"/>
  <c r="N254" i="8" s="1"/>
  <c r="N255" i="8" s="1"/>
  <c r="N256" i="8" s="1"/>
  <c r="N257" i="8" s="1"/>
  <c r="N258" i="8" s="1"/>
  <c r="N259" i="8" s="1"/>
  <c r="N260" i="8" s="1"/>
  <c r="N261" i="8" s="1"/>
  <c r="N262" i="8" s="1"/>
  <c r="N263" i="8" s="1"/>
  <c r="N264" i="8" s="1"/>
  <c r="N265" i="8" s="1"/>
  <c r="N266" i="8" s="1"/>
  <c r="N267" i="8" s="1"/>
  <c r="N268" i="8" s="1"/>
  <c r="N269" i="8" s="1"/>
  <c r="N270" i="8" s="1"/>
  <c r="N271" i="8" s="1"/>
  <c r="N272" i="8" s="1"/>
  <c r="N273" i="8" s="1"/>
  <c r="N274" i="8" s="1"/>
  <c r="N275" i="8" s="1"/>
  <c r="N276" i="8" s="1"/>
  <c r="N277" i="8" s="1"/>
  <c r="N278" i="8" s="1"/>
  <c r="N279" i="8" s="1"/>
  <c r="N280" i="8" s="1"/>
  <c r="N281" i="8" s="1"/>
  <c r="N282" i="8" s="1"/>
  <c r="N283" i="8" s="1"/>
  <c r="N284" i="8" s="1"/>
  <c r="N285" i="8" s="1"/>
  <c r="N286" i="8" s="1"/>
  <c r="N287" i="8" s="1"/>
  <c r="N288" i="8" s="1"/>
  <c r="N289" i="8" s="1"/>
  <c r="N290" i="8" s="1"/>
  <c r="N291" i="8" s="1"/>
  <c r="N292" i="8" s="1"/>
  <c r="N293" i="8" s="1"/>
  <c r="N294" i="8" s="1"/>
  <c r="N295" i="8" s="1"/>
  <c r="N296" i="8" s="1"/>
  <c r="N297" i="8" s="1"/>
  <c r="N298" i="8" s="1"/>
  <c r="N299" i="8" s="1"/>
  <c r="N300" i="8" s="1"/>
  <c r="N301" i="8" s="1"/>
  <c r="N302" i="8" s="1"/>
  <c r="N303" i="8" s="1"/>
  <c r="N304" i="8" s="1"/>
  <c r="N305" i="8" s="1"/>
  <c r="N306" i="8" s="1"/>
  <c r="N307" i="8" s="1"/>
  <c r="N308" i="8" s="1"/>
  <c r="N309" i="8" s="1"/>
  <c r="N310" i="8" s="1"/>
  <c r="N311" i="8" s="1"/>
  <c r="N312" i="8" s="1"/>
  <c r="N313" i="8" s="1"/>
  <c r="N314" i="8" s="1"/>
  <c r="N315" i="8" s="1"/>
  <c r="N316" i="8" s="1"/>
  <c r="N317" i="8" s="1"/>
  <c r="N318" i="8" s="1"/>
  <c r="N319" i="8" s="1"/>
  <c r="N320" i="8" s="1"/>
  <c r="N321" i="8" s="1"/>
  <c r="N322" i="8" s="1"/>
  <c r="N323" i="8" s="1"/>
  <c r="N324" i="8" s="1"/>
  <c r="N325" i="8" s="1"/>
  <c r="N326" i="8" s="1"/>
  <c r="N327" i="8" s="1"/>
  <c r="N328" i="8" s="1"/>
  <c r="N329" i="8" s="1"/>
  <c r="N330" i="8" s="1"/>
  <c r="N331" i="8" s="1"/>
  <c r="N332" i="8" s="1"/>
  <c r="N333" i="8" s="1"/>
  <c r="N334" i="8" s="1"/>
  <c r="N335" i="8" s="1"/>
  <c r="N336" i="8" s="1"/>
  <c r="N337" i="8" s="1"/>
  <c r="N338" i="8" s="1"/>
  <c r="N339" i="8" s="1"/>
  <c r="N340" i="8" s="1"/>
  <c r="N341" i="8" s="1"/>
  <c r="N342" i="8" s="1"/>
  <c r="N343" i="8" s="1"/>
  <c r="N344" i="8" s="1"/>
  <c r="N345" i="8" s="1"/>
  <c r="N346" i="8" s="1"/>
  <c r="N347" i="8" s="1"/>
  <c r="N348" i="8" s="1"/>
  <c r="N349" i="8" s="1"/>
  <c r="N350" i="8" s="1"/>
  <c r="N351" i="8" s="1"/>
  <c r="N352" i="8" s="1"/>
  <c r="N353" i="8" s="1"/>
  <c r="N354" i="8" s="1"/>
  <c r="N355" i="8" s="1"/>
  <c r="N356" i="8" s="1"/>
  <c r="N357" i="8" s="1"/>
  <c r="N358" i="8" s="1"/>
  <c r="N359" i="8" s="1"/>
  <c r="N360" i="8" s="1"/>
  <c r="N361" i="8" s="1"/>
  <c r="N362" i="8" s="1"/>
  <c r="N363" i="8" s="1"/>
  <c r="N364" i="8" s="1"/>
  <c r="N365" i="8" s="1"/>
  <c r="N366" i="8" s="1"/>
  <c r="N367" i="8" s="1"/>
  <c r="N368" i="8" s="1"/>
  <c r="N369" i="8" s="1"/>
  <c r="N370" i="8" s="1"/>
  <c r="N371" i="8" s="1"/>
  <c r="N372" i="8" s="1"/>
  <c r="N373" i="8" s="1"/>
  <c r="N374" i="8" s="1"/>
  <c r="N375" i="8" s="1"/>
  <c r="N376" i="8" s="1"/>
  <c r="N377" i="8" s="1"/>
  <c r="N378" i="8" s="1"/>
  <c r="N379" i="8" s="1"/>
  <c r="N380" i="8" s="1"/>
  <c r="N381" i="8" s="1"/>
  <c r="N382" i="8" s="1"/>
  <c r="N383" i="8" s="1"/>
  <c r="N384" i="8" s="1"/>
  <c r="N385" i="8" s="1"/>
  <c r="N386" i="8" s="1"/>
  <c r="N387" i="8" s="1"/>
  <c r="N388" i="8" s="1"/>
  <c r="N389" i="8" s="1"/>
  <c r="N390" i="8" s="1"/>
  <c r="N391" i="8" s="1"/>
  <c r="N392" i="8" s="1"/>
  <c r="N393" i="8" s="1"/>
  <c r="N394" i="8" s="1"/>
  <c r="N395" i="8" s="1"/>
  <c r="N396" i="8" s="1"/>
  <c r="N397" i="8" s="1"/>
  <c r="N398" i="8" s="1"/>
  <c r="N399" i="8" s="1"/>
  <c r="N400" i="8" s="1"/>
  <c r="N401" i="8" s="1"/>
  <c r="N402" i="8" s="1"/>
  <c r="N403" i="8" s="1"/>
  <c r="N404" i="8" s="1"/>
  <c r="N405" i="8" s="1"/>
  <c r="N406" i="8" s="1"/>
  <c r="N407" i="8" s="1"/>
  <c r="N408" i="8" s="1"/>
  <c r="N409" i="8" s="1"/>
  <c r="N410" i="8" s="1"/>
  <c r="N411" i="8" s="1"/>
  <c r="N412" i="8" s="1"/>
  <c r="N413" i="8" s="1"/>
  <c r="N414" i="8" s="1"/>
  <c r="N415" i="8" s="1"/>
  <c r="N416" i="8" s="1"/>
  <c r="N417" i="8" s="1"/>
  <c r="N418" i="8" s="1"/>
  <c r="N419" i="8" s="1"/>
  <c r="N420" i="8" s="1"/>
  <c r="N421" i="8" s="1"/>
  <c r="N422" i="8" s="1"/>
  <c r="N423" i="8" s="1"/>
  <c r="N424" i="8" s="1"/>
  <c r="N425" i="8" s="1"/>
  <c r="N426" i="8" s="1"/>
  <c r="N427" i="8" s="1"/>
  <c r="N428" i="8" s="1"/>
  <c r="N429" i="8" s="1"/>
  <c r="N430" i="8" s="1"/>
  <c r="N431" i="8" s="1"/>
  <c r="N432" i="8" s="1"/>
  <c r="N433" i="8" s="1"/>
  <c r="N434" i="8" s="1"/>
  <c r="N435" i="8" s="1"/>
  <c r="N436" i="8" s="1"/>
  <c r="N437" i="8" s="1"/>
  <c r="N438" i="8" s="1"/>
  <c r="N439" i="8" s="1"/>
  <c r="N440" i="8" s="1"/>
  <c r="N441" i="8" s="1"/>
  <c r="N442" i="8" s="1"/>
  <c r="N443" i="8" s="1"/>
  <c r="N444" i="8" s="1"/>
  <c r="N445" i="8" s="1"/>
  <c r="N446" i="8" s="1"/>
  <c r="N447" i="8" s="1"/>
  <c r="N448" i="8" s="1"/>
  <c r="N449" i="8" s="1"/>
  <c r="N450" i="8" s="1"/>
  <c r="N451" i="8" s="1"/>
  <c r="N452" i="8" s="1"/>
  <c r="N453" i="8" s="1"/>
  <c r="N454" i="8" s="1"/>
  <c r="N455" i="8" s="1"/>
  <c r="N456" i="8" s="1"/>
  <c r="N457" i="8" s="1"/>
  <c r="N458" i="8" s="1"/>
  <c r="N459" i="8" s="1"/>
  <c r="N460" i="8" s="1"/>
  <c r="N461" i="8" s="1"/>
  <c r="N462" i="8" s="1"/>
  <c r="N463" i="8" s="1"/>
  <c r="N464" i="8" s="1"/>
  <c r="N465" i="8" s="1"/>
  <c r="N466" i="8" s="1"/>
  <c r="N467" i="8" s="1"/>
  <c r="N468" i="8" s="1"/>
  <c r="N469" i="8" s="1"/>
  <c r="N470" i="8" s="1"/>
  <c r="N471" i="8" s="1"/>
  <c r="N472" i="8" s="1"/>
  <c r="N473" i="8" s="1"/>
  <c r="N474" i="8" s="1"/>
  <c r="N475" i="8" s="1"/>
  <c r="N476" i="8" s="1"/>
  <c r="N477" i="8" s="1"/>
  <c r="N478" i="8" s="1"/>
  <c r="N479" i="8" s="1"/>
  <c r="N480" i="8" s="1"/>
  <c r="N481" i="8" s="1"/>
  <c r="N482" i="8" s="1"/>
  <c r="N483" i="8" s="1"/>
  <c r="N484" i="8" s="1"/>
  <c r="N485" i="8" s="1"/>
  <c r="N486" i="8" s="1"/>
  <c r="N487" i="8" s="1"/>
  <c r="N488" i="8" s="1"/>
  <c r="N489" i="8" s="1"/>
  <c r="N490" i="8" s="1"/>
  <c r="N491" i="8" s="1"/>
  <c r="N492" i="8" s="1"/>
  <c r="N493" i="8" s="1"/>
  <c r="N494" i="8" s="1"/>
  <c r="N495" i="8" s="1"/>
  <c r="N496" i="8" s="1"/>
  <c r="N497" i="8" s="1"/>
  <c r="N498" i="8" s="1"/>
  <c r="N499" i="8" s="1"/>
  <c r="N500" i="8" s="1"/>
  <c r="N501" i="8" s="1"/>
  <c r="N502" i="8" s="1"/>
  <c r="N503" i="8" s="1"/>
  <c r="N504" i="8" s="1"/>
  <c r="N505" i="8" s="1"/>
  <c r="N506" i="8" s="1"/>
  <c r="N507" i="8" s="1"/>
  <c r="N508" i="8" s="1"/>
  <c r="N509" i="8" s="1"/>
  <c r="N510" i="8" s="1"/>
  <c r="N511" i="8" s="1"/>
  <c r="N512" i="8" s="1"/>
  <c r="N513" i="8" s="1"/>
  <c r="N514" i="8" s="1"/>
  <c r="N515" i="8" s="1"/>
  <c r="N516" i="8" s="1"/>
  <c r="N517" i="8" s="1"/>
  <c r="N518" i="8" s="1"/>
  <c r="N519" i="8" s="1"/>
  <c r="N520" i="8" s="1"/>
  <c r="N521" i="8" s="1"/>
  <c r="N522" i="8" s="1"/>
  <c r="N523" i="8" s="1"/>
  <c r="N524" i="8" s="1"/>
  <c r="N525" i="8" s="1"/>
  <c r="N526" i="8" s="1"/>
  <c r="N527" i="8" s="1"/>
  <c r="N528" i="8" s="1"/>
  <c r="N529" i="8" s="1"/>
  <c r="N530" i="8" s="1"/>
  <c r="N531" i="8" s="1"/>
  <c r="N532" i="8" s="1"/>
  <c r="N533" i="8" s="1"/>
  <c r="N534" i="8" s="1"/>
  <c r="N535" i="8" s="1"/>
  <c r="N536" i="8" s="1"/>
  <c r="N537" i="8" s="1"/>
  <c r="N538" i="8" s="1"/>
  <c r="N539" i="8" s="1"/>
  <c r="N540" i="8" s="1"/>
  <c r="N541" i="8" s="1"/>
  <c r="N542" i="8" s="1"/>
  <c r="N543" i="8" s="1"/>
  <c r="N544" i="8" s="1"/>
  <c r="Y136" i="8"/>
  <c r="L136" i="8"/>
  <c r="I136" i="8"/>
  <c r="Q136" i="8" s="1"/>
  <c r="Y130" i="8"/>
  <c r="L130" i="8"/>
  <c r="I130" i="8"/>
  <c r="Q130" i="8" s="1"/>
  <c r="Y114" i="8"/>
  <c r="L114" i="8"/>
  <c r="I114" i="8"/>
  <c r="Q114" i="8" s="1"/>
  <c r="Y103" i="8"/>
  <c r="L103" i="8"/>
  <c r="I103" i="8"/>
  <c r="Q103" i="8" s="1"/>
  <c r="I4" i="8"/>
  <c r="L4" i="8"/>
  <c r="I5" i="8"/>
  <c r="L5" i="8"/>
  <c r="I6" i="8"/>
  <c r="L6" i="8"/>
  <c r="I7" i="8"/>
  <c r="L7" i="8"/>
  <c r="I8" i="8"/>
  <c r="J8" i="8"/>
  <c r="K8" i="8"/>
  <c r="L8" i="8"/>
  <c r="I9" i="8"/>
  <c r="L9" i="8"/>
  <c r="I10" i="8"/>
  <c r="L10" i="8"/>
  <c r="I11" i="8"/>
  <c r="L11" i="8"/>
  <c r="I12" i="8"/>
  <c r="L12" i="8"/>
  <c r="I13" i="8"/>
  <c r="J13" i="8"/>
  <c r="K13" i="8"/>
  <c r="L13" i="8"/>
  <c r="I14" i="8"/>
  <c r="L14" i="8"/>
  <c r="I15" i="8"/>
  <c r="L15" i="8"/>
  <c r="I16" i="8"/>
  <c r="L16" i="8"/>
  <c r="I17" i="8"/>
  <c r="L17" i="8"/>
  <c r="I18" i="8"/>
  <c r="J18" i="8"/>
  <c r="K18" i="8"/>
  <c r="L18" i="8"/>
  <c r="I19" i="8"/>
  <c r="L19" i="8"/>
  <c r="I20" i="8"/>
  <c r="L20" i="8"/>
  <c r="I21" i="8"/>
  <c r="L21" i="8"/>
  <c r="I22" i="8"/>
  <c r="J22" i="8"/>
  <c r="K22" i="8"/>
  <c r="L22" i="8"/>
  <c r="I23" i="8"/>
  <c r="J23" i="8"/>
  <c r="K23" i="8"/>
  <c r="L23" i="8"/>
  <c r="I24" i="8"/>
  <c r="L24" i="8"/>
  <c r="I25" i="8"/>
  <c r="L25" i="8"/>
  <c r="I26" i="8"/>
  <c r="L26" i="8"/>
  <c r="I27" i="8"/>
  <c r="J27" i="8"/>
  <c r="K27" i="8"/>
  <c r="L27" i="8"/>
  <c r="I28" i="8"/>
  <c r="J28" i="8"/>
  <c r="K28" i="8"/>
  <c r="L28" i="8"/>
  <c r="I29" i="8"/>
  <c r="L29" i="8"/>
  <c r="I30" i="8"/>
  <c r="L30" i="8"/>
  <c r="I31" i="8"/>
  <c r="L31" i="8"/>
  <c r="I32" i="8"/>
  <c r="J32" i="8"/>
  <c r="K32" i="8"/>
  <c r="L32" i="8"/>
  <c r="I33" i="8"/>
  <c r="J33" i="8"/>
  <c r="K33" i="8"/>
  <c r="L33" i="8"/>
  <c r="I34" i="8"/>
  <c r="L34" i="8"/>
  <c r="I35" i="8"/>
  <c r="L35" i="8"/>
  <c r="I36" i="8"/>
  <c r="L36" i="8"/>
  <c r="I37" i="8"/>
  <c r="L37" i="8"/>
  <c r="I38" i="8"/>
  <c r="J38" i="8"/>
  <c r="K38" i="8"/>
  <c r="L38" i="8"/>
  <c r="I39" i="8"/>
  <c r="L39" i="8"/>
  <c r="I40" i="8"/>
  <c r="L40" i="8"/>
  <c r="I41" i="8"/>
  <c r="L41" i="8"/>
  <c r="I42" i="8"/>
  <c r="L42" i="8"/>
  <c r="I43" i="8"/>
  <c r="J43" i="8"/>
  <c r="K43" i="8"/>
  <c r="L43" i="8"/>
  <c r="I44" i="8"/>
  <c r="L44" i="8"/>
  <c r="I45" i="8"/>
  <c r="L45" i="8"/>
  <c r="I46" i="8"/>
  <c r="L46" i="8"/>
  <c r="I47" i="8"/>
  <c r="L47" i="8"/>
  <c r="I48" i="8"/>
  <c r="J48" i="8"/>
  <c r="K48" i="8"/>
  <c r="L48" i="8"/>
  <c r="I49" i="8"/>
  <c r="L49" i="8"/>
  <c r="I50" i="8"/>
  <c r="L50" i="8"/>
  <c r="I51" i="8"/>
  <c r="L51" i="8"/>
  <c r="I52" i="8"/>
  <c r="L52" i="8"/>
  <c r="I53" i="8"/>
  <c r="J53" i="8"/>
  <c r="K53" i="8"/>
  <c r="L53" i="8"/>
  <c r="I54" i="8"/>
  <c r="L54" i="8"/>
  <c r="I55" i="8"/>
  <c r="L55" i="8"/>
  <c r="I56" i="8"/>
  <c r="L56" i="8"/>
  <c r="I57" i="8"/>
  <c r="L57" i="8"/>
  <c r="I58" i="8"/>
  <c r="J58" i="8"/>
  <c r="K58" i="8"/>
  <c r="L58" i="8"/>
  <c r="I59" i="8"/>
  <c r="L59" i="8"/>
  <c r="I60" i="8"/>
  <c r="L60" i="8"/>
  <c r="I61" i="8"/>
  <c r="L61" i="8"/>
  <c r="I62" i="8"/>
  <c r="L62" i="8"/>
  <c r="I63" i="8"/>
  <c r="J63" i="8"/>
  <c r="K63" i="8"/>
  <c r="L63" i="8"/>
  <c r="I64" i="8"/>
  <c r="L64" i="8"/>
  <c r="I65" i="8"/>
  <c r="L65" i="8"/>
  <c r="I66" i="8"/>
  <c r="L66" i="8"/>
  <c r="I67" i="8"/>
  <c r="L67" i="8"/>
  <c r="I68" i="8"/>
  <c r="J68" i="8"/>
  <c r="K68" i="8"/>
  <c r="L68" i="8"/>
  <c r="I69" i="8"/>
  <c r="L69" i="8"/>
  <c r="I70" i="8"/>
  <c r="L70" i="8"/>
  <c r="I71" i="8"/>
  <c r="L71" i="8"/>
  <c r="I72" i="8"/>
  <c r="L72" i="8"/>
  <c r="I73" i="8"/>
  <c r="J73" i="8"/>
  <c r="K73" i="8"/>
  <c r="L73" i="8"/>
  <c r="I74" i="8"/>
  <c r="L74" i="8"/>
  <c r="I75" i="8"/>
  <c r="L75" i="8"/>
  <c r="I76" i="8"/>
  <c r="L76" i="8"/>
  <c r="I77" i="8"/>
  <c r="J77" i="8"/>
  <c r="K77" i="8"/>
  <c r="L77" i="8"/>
  <c r="I78" i="8"/>
  <c r="J78" i="8"/>
  <c r="K78" i="8"/>
  <c r="L78" i="8"/>
  <c r="I79" i="8"/>
  <c r="L79" i="8"/>
  <c r="I80" i="8"/>
  <c r="L80" i="8"/>
  <c r="I81" i="8"/>
  <c r="L81" i="8"/>
  <c r="I82" i="8"/>
  <c r="J82" i="8"/>
  <c r="K82" i="8"/>
  <c r="L82" i="8"/>
  <c r="I83" i="8"/>
  <c r="J83" i="8"/>
  <c r="K83" i="8"/>
  <c r="L83" i="8"/>
  <c r="I84" i="8"/>
  <c r="L84" i="8"/>
  <c r="I85" i="8"/>
  <c r="L85" i="8"/>
  <c r="I86" i="8"/>
  <c r="L86" i="8"/>
  <c r="I87" i="8"/>
  <c r="L87" i="8"/>
  <c r="I88" i="8"/>
  <c r="J88" i="8"/>
  <c r="K88" i="8"/>
  <c r="L88" i="8"/>
  <c r="I89" i="8"/>
  <c r="L89" i="8"/>
  <c r="I90" i="8"/>
  <c r="L90" i="8"/>
  <c r="I91" i="8"/>
  <c r="L91" i="8"/>
  <c r="I92" i="8"/>
  <c r="J92" i="8"/>
  <c r="K92" i="8"/>
  <c r="L92" i="8"/>
  <c r="I93" i="8"/>
  <c r="J93" i="8"/>
  <c r="K93" i="8"/>
  <c r="L93" i="8"/>
  <c r="I94" i="8"/>
  <c r="L94" i="8"/>
  <c r="I95" i="8"/>
  <c r="L95" i="8"/>
  <c r="I96" i="8"/>
  <c r="L96" i="8"/>
  <c r="I97" i="8"/>
  <c r="L97" i="8"/>
  <c r="I98" i="8"/>
  <c r="J98" i="8"/>
  <c r="K98" i="8"/>
  <c r="L98" i="8"/>
  <c r="I99" i="8"/>
  <c r="L99" i="8"/>
  <c r="I100" i="8"/>
  <c r="L100" i="8"/>
  <c r="I101" i="8"/>
  <c r="L101" i="8"/>
  <c r="I102" i="8"/>
  <c r="L102" i="8"/>
  <c r="I104" i="8"/>
  <c r="J104" i="8"/>
  <c r="K104" i="8"/>
  <c r="L104" i="8"/>
  <c r="I105" i="8"/>
  <c r="L105" i="8"/>
  <c r="I106" i="8"/>
  <c r="L106" i="8"/>
  <c r="I107" i="8"/>
  <c r="L107" i="8"/>
  <c r="I108" i="8"/>
  <c r="L108" i="8"/>
  <c r="I109" i="8"/>
  <c r="J109" i="8"/>
  <c r="K109" i="8"/>
  <c r="L109" i="8"/>
  <c r="I110" i="8"/>
  <c r="L110" i="8"/>
  <c r="I111" i="8"/>
  <c r="L111" i="8"/>
  <c r="I112" i="8"/>
  <c r="L112" i="8"/>
  <c r="I113" i="8"/>
  <c r="L113" i="8"/>
  <c r="I115" i="8"/>
  <c r="J115" i="8"/>
  <c r="K115" i="8"/>
  <c r="L115" i="8"/>
  <c r="I116" i="8"/>
  <c r="L116" i="8"/>
  <c r="I117" i="8"/>
  <c r="L117" i="8"/>
  <c r="I118" i="8"/>
  <c r="L118" i="8"/>
  <c r="I119" i="8"/>
  <c r="J119" i="8"/>
  <c r="K119" i="8"/>
  <c r="L119" i="8"/>
  <c r="I120" i="8"/>
  <c r="J120" i="8"/>
  <c r="K120" i="8"/>
  <c r="L120" i="8"/>
  <c r="I121" i="8"/>
  <c r="L121" i="8"/>
  <c r="I122" i="8"/>
  <c r="L122" i="8"/>
  <c r="I123" i="8"/>
  <c r="L123" i="8"/>
  <c r="I124" i="8"/>
  <c r="J124" i="8"/>
  <c r="K124" i="8"/>
  <c r="L124" i="8"/>
  <c r="I125" i="8"/>
  <c r="J125" i="8"/>
  <c r="K125" i="8"/>
  <c r="L125" i="8"/>
  <c r="I126" i="8"/>
  <c r="L126" i="8"/>
  <c r="I127" i="8"/>
  <c r="L127" i="8"/>
  <c r="I128" i="8"/>
  <c r="L128" i="8"/>
  <c r="I129" i="8"/>
  <c r="L129" i="8"/>
  <c r="I131" i="8"/>
  <c r="J131" i="8"/>
  <c r="K131" i="8"/>
  <c r="L131" i="8"/>
  <c r="I132" i="8"/>
  <c r="L132" i="8"/>
  <c r="I133" i="8"/>
  <c r="L133" i="8"/>
  <c r="I134" i="8"/>
  <c r="L134" i="8"/>
  <c r="I135" i="8"/>
  <c r="L135" i="8"/>
  <c r="I137" i="8"/>
  <c r="J137" i="8"/>
  <c r="K137" i="8"/>
  <c r="L137" i="8"/>
  <c r="I138" i="8"/>
  <c r="L138" i="8"/>
  <c r="I139" i="8"/>
  <c r="L139" i="8"/>
  <c r="I140" i="8"/>
  <c r="L140" i="8"/>
  <c r="I141" i="8"/>
  <c r="L141" i="8"/>
  <c r="I142" i="8"/>
  <c r="J142" i="8"/>
  <c r="K142" i="8"/>
  <c r="L142" i="8"/>
  <c r="I143" i="8"/>
  <c r="L143" i="8"/>
  <c r="I144" i="8"/>
  <c r="L144" i="8"/>
  <c r="I145" i="8"/>
  <c r="L145" i="8"/>
  <c r="I146" i="8"/>
  <c r="L146" i="8"/>
  <c r="I147" i="8"/>
  <c r="J147" i="8"/>
  <c r="K147" i="8"/>
  <c r="L147" i="8"/>
  <c r="I148" i="8"/>
  <c r="J148" i="8"/>
  <c r="K148" i="8"/>
  <c r="L148" i="8"/>
  <c r="I149" i="8"/>
  <c r="L149" i="8"/>
  <c r="I150" i="8"/>
  <c r="L150" i="8"/>
  <c r="I151" i="8"/>
  <c r="L151" i="8"/>
  <c r="I152" i="8"/>
  <c r="J152" i="8"/>
  <c r="K152" i="8"/>
  <c r="L152" i="8"/>
  <c r="I153" i="8"/>
  <c r="J153" i="8"/>
  <c r="K153" i="8"/>
  <c r="L153" i="8"/>
  <c r="I154" i="8"/>
  <c r="J154" i="8"/>
  <c r="K154" i="8"/>
  <c r="L154" i="8"/>
  <c r="I155" i="8"/>
  <c r="L155" i="8"/>
  <c r="I156" i="8"/>
  <c r="L156" i="8"/>
  <c r="I157" i="8"/>
  <c r="L157" i="8"/>
  <c r="I158" i="8"/>
  <c r="L158" i="8"/>
  <c r="I159" i="8"/>
  <c r="J159" i="8"/>
  <c r="K159" i="8"/>
  <c r="L159" i="8"/>
  <c r="I160" i="8"/>
  <c r="L160" i="8"/>
  <c r="I161" i="8"/>
  <c r="L161" i="8"/>
  <c r="I162" i="8"/>
  <c r="L162" i="8"/>
  <c r="I163" i="8"/>
  <c r="L163" i="8"/>
  <c r="I164" i="8"/>
  <c r="J164" i="8"/>
  <c r="K164" i="8"/>
  <c r="L164" i="8"/>
  <c r="I165" i="8"/>
  <c r="J165" i="8"/>
  <c r="K165" i="8"/>
  <c r="L165" i="8"/>
  <c r="I166" i="8"/>
  <c r="L166" i="8"/>
  <c r="I167" i="8"/>
  <c r="L167" i="8"/>
  <c r="I168" i="8"/>
  <c r="L168" i="8"/>
  <c r="I169" i="8"/>
  <c r="J169" i="8"/>
  <c r="K169" i="8"/>
  <c r="L169" i="8"/>
  <c r="I170" i="8"/>
  <c r="J170" i="8"/>
  <c r="K170" i="8"/>
  <c r="L170" i="8"/>
  <c r="I171" i="8"/>
  <c r="J171" i="8"/>
  <c r="K171" i="8"/>
  <c r="L171" i="8"/>
  <c r="I172" i="8"/>
  <c r="L172" i="8"/>
  <c r="I173" i="8"/>
  <c r="L173" i="8"/>
  <c r="I174" i="8"/>
  <c r="L174" i="8"/>
  <c r="I175" i="8"/>
  <c r="J175" i="8"/>
  <c r="K175" i="8"/>
  <c r="L175" i="8"/>
  <c r="I176" i="8"/>
  <c r="J176" i="8"/>
  <c r="K176" i="8"/>
  <c r="L176" i="8"/>
  <c r="I177" i="8"/>
  <c r="L177" i="8"/>
  <c r="I178" i="8"/>
  <c r="L178" i="8"/>
  <c r="I179" i="8"/>
  <c r="L179" i="8"/>
  <c r="I180" i="8"/>
  <c r="L180" i="8"/>
  <c r="I181" i="8"/>
  <c r="J181" i="8"/>
  <c r="K181" i="8"/>
  <c r="L181" i="8"/>
  <c r="I182" i="8"/>
  <c r="L182" i="8"/>
  <c r="I183" i="8"/>
  <c r="L183" i="8"/>
  <c r="I184" i="8"/>
  <c r="L184" i="8"/>
  <c r="I185" i="8"/>
  <c r="L185" i="8"/>
  <c r="I186" i="8"/>
  <c r="J186" i="8"/>
  <c r="K186" i="8"/>
  <c r="L186" i="8"/>
  <c r="I187" i="8"/>
  <c r="L187" i="8"/>
  <c r="I188" i="8"/>
  <c r="L188" i="8"/>
  <c r="I189" i="8"/>
  <c r="L189" i="8"/>
  <c r="I190" i="8"/>
  <c r="L190" i="8"/>
  <c r="I191" i="8"/>
  <c r="J191" i="8"/>
  <c r="K191" i="8"/>
  <c r="L191" i="8"/>
  <c r="I192" i="8"/>
  <c r="L192" i="8"/>
  <c r="I193" i="8"/>
  <c r="L193" i="8"/>
  <c r="I194" i="8"/>
  <c r="L194" i="8"/>
  <c r="I195" i="8"/>
  <c r="L195" i="8"/>
  <c r="I196" i="8"/>
  <c r="L196" i="8"/>
  <c r="I197" i="8"/>
  <c r="J197" i="8"/>
  <c r="K197" i="8"/>
  <c r="L197" i="8"/>
  <c r="I198" i="8"/>
  <c r="L198" i="8"/>
  <c r="I199" i="8"/>
  <c r="L199" i="8"/>
  <c r="I200" i="8"/>
  <c r="L200" i="8"/>
  <c r="I201" i="8"/>
  <c r="L201" i="8"/>
  <c r="I202" i="8"/>
  <c r="J202" i="8"/>
  <c r="K202" i="8"/>
  <c r="L202" i="8"/>
  <c r="I203" i="8"/>
  <c r="L203" i="8"/>
  <c r="I204" i="8"/>
  <c r="L204" i="8"/>
  <c r="I205" i="8"/>
  <c r="L205" i="8"/>
  <c r="I206" i="8"/>
  <c r="J206" i="8"/>
  <c r="K206" i="8"/>
  <c r="L206" i="8"/>
  <c r="I207" i="8"/>
  <c r="J207" i="8"/>
  <c r="K207" i="8"/>
  <c r="L207" i="8"/>
  <c r="I208" i="8"/>
  <c r="L208" i="8"/>
  <c r="I209" i="8"/>
  <c r="L209" i="8"/>
  <c r="I210" i="8"/>
  <c r="L210" i="8"/>
  <c r="I211" i="8"/>
  <c r="L211" i="8"/>
  <c r="I212" i="8"/>
  <c r="J212" i="8"/>
  <c r="K212" i="8"/>
  <c r="L212" i="8"/>
  <c r="I213" i="8"/>
  <c r="L213" i="8"/>
  <c r="I214" i="8"/>
  <c r="L214" i="8"/>
  <c r="I215" i="8"/>
  <c r="L215" i="8"/>
  <c r="I216" i="8"/>
  <c r="L216" i="8"/>
  <c r="I217" i="8"/>
  <c r="L217" i="8"/>
  <c r="I218" i="8"/>
  <c r="J218" i="8"/>
  <c r="K218" i="8"/>
  <c r="L218" i="8"/>
  <c r="I219" i="8"/>
  <c r="L219" i="8"/>
  <c r="I220" i="8"/>
  <c r="L220" i="8"/>
  <c r="I221" i="8"/>
  <c r="L221" i="8"/>
  <c r="I222" i="8"/>
  <c r="J222" i="8"/>
  <c r="K222" i="8"/>
  <c r="L222" i="8"/>
  <c r="I223" i="8"/>
  <c r="J223" i="8"/>
  <c r="K223" i="8"/>
  <c r="L223" i="8"/>
  <c r="I224" i="8"/>
  <c r="L224" i="8"/>
  <c r="I225" i="8"/>
  <c r="L225" i="8"/>
  <c r="I226" i="8"/>
  <c r="L226" i="8"/>
  <c r="I227" i="8"/>
  <c r="J227" i="8"/>
  <c r="K227" i="8"/>
  <c r="L227" i="8"/>
  <c r="I228" i="8"/>
  <c r="L228" i="8"/>
  <c r="I229" i="8"/>
  <c r="L229" i="8"/>
  <c r="I230" i="8"/>
  <c r="L230" i="8"/>
  <c r="I231" i="8"/>
  <c r="L231" i="8"/>
  <c r="I232" i="8"/>
  <c r="L232" i="8"/>
  <c r="I233" i="8"/>
  <c r="J233" i="8"/>
  <c r="K233" i="8"/>
  <c r="L233" i="8"/>
  <c r="I234" i="8"/>
  <c r="L234" i="8"/>
  <c r="I235" i="8"/>
  <c r="L235" i="8"/>
  <c r="I236" i="8"/>
  <c r="L236" i="8"/>
  <c r="I237" i="8"/>
  <c r="L237" i="8"/>
  <c r="I238" i="8"/>
  <c r="J238" i="8"/>
  <c r="K238" i="8"/>
  <c r="L238" i="8"/>
  <c r="I239" i="8"/>
  <c r="L239" i="8"/>
  <c r="I240" i="8"/>
  <c r="L240" i="8"/>
  <c r="I241" i="8"/>
  <c r="L241" i="8"/>
  <c r="I242" i="8"/>
  <c r="J242" i="8"/>
  <c r="K242" i="8"/>
  <c r="L242" i="8"/>
  <c r="I243" i="8"/>
  <c r="J243" i="8"/>
  <c r="K243" i="8"/>
  <c r="L243" i="8"/>
  <c r="I244" i="8"/>
  <c r="L244" i="8"/>
  <c r="I245" i="8"/>
  <c r="L245" i="8"/>
  <c r="I246" i="8"/>
  <c r="L246" i="8"/>
  <c r="I247" i="8"/>
  <c r="J247" i="8"/>
  <c r="K247" i="8"/>
  <c r="L247" i="8"/>
  <c r="I248" i="8"/>
  <c r="J248" i="8"/>
  <c r="K248" i="8"/>
  <c r="L248" i="8"/>
  <c r="I249" i="8"/>
  <c r="L249" i="8"/>
  <c r="I250" i="8"/>
  <c r="L250" i="8"/>
  <c r="I251" i="8"/>
  <c r="L251" i="8"/>
  <c r="I252" i="8"/>
  <c r="L252" i="8"/>
  <c r="I253" i="8"/>
  <c r="J253" i="8"/>
  <c r="K253" i="8"/>
  <c r="L253" i="8"/>
  <c r="I254" i="8"/>
  <c r="L254" i="8"/>
  <c r="I255" i="8"/>
  <c r="L255" i="8"/>
  <c r="I256" i="8"/>
  <c r="L256" i="8"/>
  <c r="I257" i="8"/>
  <c r="L257" i="8"/>
  <c r="I258" i="8"/>
  <c r="J258" i="8"/>
  <c r="K258" i="8"/>
  <c r="L258" i="8"/>
  <c r="I259" i="8"/>
  <c r="L259" i="8"/>
  <c r="I260" i="8"/>
  <c r="L260" i="8"/>
  <c r="I261" i="8"/>
  <c r="L261" i="8"/>
  <c r="I262" i="8"/>
  <c r="L262" i="8"/>
  <c r="I263" i="8"/>
  <c r="J263" i="8"/>
  <c r="K263" i="8"/>
  <c r="L263" i="8"/>
  <c r="I264" i="8"/>
  <c r="L264" i="8"/>
  <c r="I265" i="8"/>
  <c r="L265" i="8"/>
  <c r="I266" i="8"/>
  <c r="L266" i="8"/>
  <c r="I267" i="8"/>
  <c r="J267" i="8"/>
  <c r="K267" i="8"/>
  <c r="L267" i="8"/>
  <c r="I268" i="8"/>
  <c r="J268" i="8"/>
  <c r="K268" i="8"/>
  <c r="L268" i="8"/>
  <c r="I269" i="8"/>
  <c r="L269" i="8"/>
  <c r="I270" i="8"/>
  <c r="L270" i="8"/>
  <c r="I271" i="8"/>
  <c r="L271" i="8"/>
  <c r="I272" i="8"/>
  <c r="L272" i="8"/>
  <c r="I273" i="8"/>
  <c r="J273" i="8"/>
  <c r="K273" i="8"/>
  <c r="L273" i="8"/>
  <c r="I274" i="8"/>
  <c r="L274" i="8"/>
  <c r="I275" i="8"/>
  <c r="L275" i="8"/>
  <c r="I276" i="8"/>
  <c r="L276" i="8"/>
  <c r="I277" i="8"/>
  <c r="J277" i="8"/>
  <c r="K277" i="8"/>
  <c r="L277" i="8"/>
  <c r="I278" i="8"/>
  <c r="J278" i="8"/>
  <c r="K278" i="8"/>
  <c r="L278" i="8"/>
  <c r="I279" i="8"/>
  <c r="L279" i="8"/>
  <c r="I280" i="8"/>
  <c r="L280" i="8"/>
  <c r="I281" i="8"/>
  <c r="L281" i="8"/>
  <c r="I282" i="8"/>
  <c r="J282" i="8"/>
  <c r="K282" i="8"/>
  <c r="L282" i="8"/>
  <c r="I283" i="8"/>
  <c r="J283" i="8"/>
  <c r="K283" i="8"/>
  <c r="L283" i="8"/>
  <c r="I284" i="8"/>
  <c r="J284" i="8"/>
  <c r="K284" i="8"/>
  <c r="L284" i="8"/>
  <c r="I285" i="8"/>
  <c r="J285" i="8"/>
  <c r="K285" i="8"/>
  <c r="L285" i="8"/>
  <c r="I286" i="8"/>
  <c r="J286" i="8"/>
  <c r="K286" i="8"/>
  <c r="L286" i="8"/>
  <c r="I287" i="8"/>
  <c r="J287" i="8"/>
  <c r="K287" i="8"/>
  <c r="L287" i="8"/>
  <c r="I288" i="8"/>
  <c r="J288" i="8"/>
  <c r="K288" i="8"/>
  <c r="L288" i="8"/>
  <c r="I289" i="8"/>
  <c r="J289" i="8"/>
  <c r="K289" i="8"/>
  <c r="L289" i="8"/>
  <c r="I290" i="8"/>
  <c r="J290" i="8"/>
  <c r="K290" i="8"/>
  <c r="L290" i="8"/>
  <c r="I291" i="8"/>
  <c r="J291" i="8"/>
  <c r="K291" i="8"/>
  <c r="L291" i="8"/>
  <c r="I292" i="8"/>
  <c r="J292" i="8"/>
  <c r="K292" i="8"/>
  <c r="L292" i="8"/>
  <c r="I293" i="8"/>
  <c r="J293" i="8"/>
  <c r="K293" i="8"/>
  <c r="L293" i="8"/>
  <c r="I294" i="8"/>
  <c r="J294" i="8"/>
  <c r="K294" i="8"/>
  <c r="L294" i="8"/>
  <c r="I295" i="8"/>
  <c r="J295" i="8"/>
  <c r="K295" i="8"/>
  <c r="L295" i="8"/>
  <c r="I296" i="8"/>
  <c r="J296" i="8"/>
  <c r="K296" i="8"/>
  <c r="L296" i="8"/>
  <c r="I297" i="8"/>
  <c r="J297" i="8"/>
  <c r="K297" i="8"/>
  <c r="L297" i="8"/>
  <c r="I298" i="8"/>
  <c r="J298" i="8"/>
  <c r="K298" i="8"/>
  <c r="L298" i="8"/>
  <c r="I299" i="8"/>
  <c r="J299" i="8"/>
  <c r="K299" i="8"/>
  <c r="L299" i="8"/>
  <c r="I300" i="8"/>
  <c r="J300" i="8"/>
  <c r="K300" i="8"/>
  <c r="L300" i="8"/>
  <c r="I301" i="8"/>
  <c r="J301" i="8"/>
  <c r="K301" i="8"/>
  <c r="L301" i="8"/>
  <c r="I302" i="8"/>
  <c r="J302" i="8"/>
  <c r="K302" i="8"/>
  <c r="L302" i="8"/>
  <c r="I303" i="8"/>
  <c r="J303" i="8"/>
  <c r="K303" i="8"/>
  <c r="L303" i="8"/>
  <c r="I304" i="8"/>
  <c r="J304" i="8"/>
  <c r="K304" i="8"/>
  <c r="L304" i="8"/>
  <c r="I305" i="8"/>
  <c r="J305" i="8"/>
  <c r="K305" i="8"/>
  <c r="L305" i="8"/>
  <c r="I306" i="8"/>
  <c r="J306" i="8"/>
  <c r="K306" i="8"/>
  <c r="L306" i="8"/>
  <c r="I307" i="8"/>
  <c r="J307" i="8"/>
  <c r="K307" i="8"/>
  <c r="L307" i="8"/>
  <c r="I308" i="8"/>
  <c r="J308" i="8"/>
  <c r="K308" i="8"/>
  <c r="L308" i="8"/>
  <c r="I309" i="8"/>
  <c r="J309" i="8"/>
  <c r="K309" i="8"/>
  <c r="L309" i="8"/>
  <c r="I310" i="8"/>
  <c r="J310" i="8"/>
  <c r="K310" i="8"/>
  <c r="L310" i="8"/>
  <c r="I311" i="8"/>
  <c r="J311" i="8"/>
  <c r="K311" i="8"/>
  <c r="L311" i="8"/>
  <c r="I312" i="8"/>
  <c r="J312" i="8"/>
  <c r="K312" i="8"/>
  <c r="L312" i="8"/>
  <c r="I313" i="8"/>
  <c r="J313" i="8"/>
  <c r="K313" i="8"/>
  <c r="L313" i="8"/>
  <c r="I314" i="8"/>
  <c r="J314" i="8"/>
  <c r="K314" i="8"/>
  <c r="L314" i="8"/>
  <c r="I315" i="8"/>
  <c r="J315" i="8"/>
  <c r="K315" i="8"/>
  <c r="L315" i="8"/>
  <c r="I316" i="8"/>
  <c r="J316" i="8"/>
  <c r="K316" i="8"/>
  <c r="L316" i="8"/>
  <c r="I317" i="8"/>
  <c r="J317" i="8"/>
  <c r="K317" i="8"/>
  <c r="L317" i="8"/>
  <c r="I318" i="8"/>
  <c r="J318" i="8"/>
  <c r="K318" i="8"/>
  <c r="L318" i="8"/>
  <c r="I319" i="8"/>
  <c r="J319" i="8"/>
  <c r="K319" i="8"/>
  <c r="L319" i="8"/>
  <c r="I320" i="8"/>
  <c r="J320" i="8"/>
  <c r="K320" i="8"/>
  <c r="L320" i="8"/>
  <c r="I321" i="8"/>
  <c r="J321" i="8"/>
  <c r="K321" i="8"/>
  <c r="L321" i="8"/>
  <c r="I322" i="8"/>
  <c r="J322" i="8"/>
  <c r="K322" i="8"/>
  <c r="L322" i="8"/>
  <c r="I323" i="8"/>
  <c r="J323" i="8"/>
  <c r="K323" i="8"/>
  <c r="L323" i="8"/>
  <c r="I324" i="8"/>
  <c r="J324" i="8"/>
  <c r="K324" i="8"/>
  <c r="L324" i="8"/>
  <c r="I325" i="8"/>
  <c r="J325" i="8"/>
  <c r="K325" i="8"/>
  <c r="L325" i="8"/>
  <c r="I326" i="8"/>
  <c r="J326" i="8"/>
  <c r="K326" i="8"/>
  <c r="L326" i="8"/>
  <c r="I327" i="8"/>
  <c r="J327" i="8"/>
  <c r="K327" i="8"/>
  <c r="L327" i="8"/>
  <c r="I328" i="8"/>
  <c r="J328" i="8"/>
  <c r="K328" i="8"/>
  <c r="L328" i="8"/>
  <c r="I329" i="8"/>
  <c r="J329" i="8"/>
  <c r="K329" i="8"/>
  <c r="L329" i="8"/>
  <c r="I330" i="8"/>
  <c r="J330" i="8"/>
  <c r="K330" i="8"/>
  <c r="L330" i="8"/>
  <c r="I331" i="8"/>
  <c r="J331" i="8"/>
  <c r="K331" i="8"/>
  <c r="L331" i="8"/>
  <c r="I332" i="8"/>
  <c r="J332" i="8"/>
  <c r="K332" i="8"/>
  <c r="L332" i="8"/>
  <c r="I333" i="8"/>
  <c r="J333" i="8"/>
  <c r="K333" i="8"/>
  <c r="L333" i="8"/>
  <c r="I334" i="8"/>
  <c r="J334" i="8"/>
  <c r="K334" i="8"/>
  <c r="L334" i="8"/>
  <c r="I335" i="8"/>
  <c r="J335" i="8"/>
  <c r="K335" i="8"/>
  <c r="L335" i="8"/>
  <c r="I336" i="8"/>
  <c r="J336" i="8"/>
  <c r="K336" i="8"/>
  <c r="L336" i="8"/>
  <c r="I337" i="8"/>
  <c r="J337" i="8"/>
  <c r="K337" i="8"/>
  <c r="L337" i="8"/>
  <c r="I338" i="8"/>
  <c r="J338" i="8"/>
  <c r="K338" i="8"/>
  <c r="L338" i="8"/>
  <c r="I339" i="8"/>
  <c r="J339" i="8"/>
  <c r="K339" i="8"/>
  <c r="L339" i="8"/>
  <c r="I340" i="8"/>
  <c r="J340" i="8"/>
  <c r="K340" i="8"/>
  <c r="L340" i="8"/>
  <c r="I341" i="8"/>
  <c r="J341" i="8"/>
  <c r="K341" i="8"/>
  <c r="L341" i="8"/>
  <c r="I342" i="8"/>
  <c r="J342" i="8"/>
  <c r="K342" i="8"/>
  <c r="L342" i="8"/>
  <c r="I343" i="8"/>
  <c r="J343" i="8"/>
  <c r="K343" i="8"/>
  <c r="L343" i="8"/>
  <c r="I344" i="8"/>
  <c r="J344" i="8"/>
  <c r="K344" i="8"/>
  <c r="L344" i="8"/>
  <c r="I345" i="8"/>
  <c r="J345" i="8"/>
  <c r="K345" i="8"/>
  <c r="L345" i="8"/>
  <c r="I346" i="8"/>
  <c r="J346" i="8"/>
  <c r="K346" i="8"/>
  <c r="L346" i="8"/>
  <c r="I347" i="8"/>
  <c r="J347" i="8"/>
  <c r="K347" i="8"/>
  <c r="L347" i="8"/>
  <c r="I348" i="8"/>
  <c r="J348" i="8"/>
  <c r="K348" i="8"/>
  <c r="L348" i="8"/>
  <c r="I349" i="8"/>
  <c r="J349" i="8"/>
  <c r="K349" i="8"/>
  <c r="L349" i="8"/>
  <c r="I350" i="8"/>
  <c r="J350" i="8"/>
  <c r="K350" i="8"/>
  <c r="L350" i="8"/>
  <c r="I351" i="8"/>
  <c r="J351" i="8"/>
  <c r="K351" i="8"/>
  <c r="L351" i="8"/>
  <c r="I352" i="8"/>
  <c r="J352" i="8"/>
  <c r="K352" i="8"/>
  <c r="L352" i="8"/>
  <c r="I353" i="8"/>
  <c r="J353" i="8"/>
  <c r="K353" i="8"/>
  <c r="L353" i="8"/>
  <c r="I354" i="8"/>
  <c r="J354" i="8"/>
  <c r="K354" i="8"/>
  <c r="L354" i="8"/>
  <c r="I355" i="8"/>
  <c r="J355" i="8"/>
  <c r="K355" i="8"/>
  <c r="L355" i="8"/>
  <c r="I356" i="8"/>
  <c r="J356" i="8"/>
  <c r="K356" i="8"/>
  <c r="L356" i="8"/>
  <c r="I357" i="8"/>
  <c r="J357" i="8"/>
  <c r="K357" i="8"/>
  <c r="L357" i="8"/>
  <c r="I358" i="8"/>
  <c r="J358" i="8"/>
  <c r="K358" i="8"/>
  <c r="L358" i="8"/>
  <c r="I359" i="8"/>
  <c r="J359" i="8"/>
  <c r="K359" i="8"/>
  <c r="L359" i="8"/>
  <c r="I360" i="8"/>
  <c r="J360" i="8"/>
  <c r="K360" i="8"/>
  <c r="L360" i="8"/>
  <c r="I361" i="8"/>
  <c r="J361" i="8"/>
  <c r="K361" i="8"/>
  <c r="L361" i="8"/>
  <c r="I362" i="8"/>
  <c r="J362" i="8"/>
  <c r="K362" i="8"/>
  <c r="L362" i="8"/>
  <c r="I363" i="8"/>
  <c r="J363" i="8"/>
  <c r="K363" i="8"/>
  <c r="L363" i="8"/>
  <c r="I364" i="8"/>
  <c r="J364" i="8"/>
  <c r="K364" i="8"/>
  <c r="L364" i="8"/>
  <c r="I365" i="8"/>
  <c r="J365" i="8"/>
  <c r="K365" i="8"/>
  <c r="L365" i="8"/>
  <c r="I366" i="8"/>
  <c r="J366" i="8"/>
  <c r="K366" i="8"/>
  <c r="L366" i="8"/>
  <c r="I367" i="8"/>
  <c r="J367" i="8"/>
  <c r="K367" i="8"/>
  <c r="L367" i="8"/>
  <c r="I368" i="8"/>
  <c r="J368" i="8"/>
  <c r="K368" i="8"/>
  <c r="L368" i="8"/>
  <c r="I369" i="8"/>
  <c r="J369" i="8"/>
  <c r="K369" i="8"/>
  <c r="L369" i="8"/>
  <c r="I370" i="8"/>
  <c r="J370" i="8"/>
  <c r="K370" i="8"/>
  <c r="L370" i="8"/>
  <c r="I371" i="8"/>
  <c r="J371" i="8"/>
  <c r="K371" i="8"/>
  <c r="L371" i="8"/>
  <c r="I372" i="8"/>
  <c r="J372" i="8"/>
  <c r="K372" i="8"/>
  <c r="L372" i="8"/>
  <c r="I373" i="8"/>
  <c r="J373" i="8"/>
  <c r="K373" i="8"/>
  <c r="L373" i="8"/>
  <c r="I374" i="8"/>
  <c r="J374" i="8"/>
  <c r="K374" i="8"/>
  <c r="L374" i="8"/>
  <c r="I375" i="8"/>
  <c r="J375" i="8"/>
  <c r="K375" i="8"/>
  <c r="L375" i="8"/>
  <c r="I376" i="8"/>
  <c r="J376" i="8"/>
  <c r="K376" i="8"/>
  <c r="L376" i="8"/>
  <c r="I377" i="8"/>
  <c r="J377" i="8"/>
  <c r="K377" i="8"/>
  <c r="L377" i="8"/>
  <c r="I378" i="8"/>
  <c r="J378" i="8"/>
  <c r="K378" i="8"/>
  <c r="L378" i="8"/>
  <c r="I379" i="8"/>
  <c r="J379" i="8"/>
  <c r="K379" i="8"/>
  <c r="L379" i="8"/>
  <c r="I380" i="8"/>
  <c r="J380" i="8"/>
  <c r="K380" i="8"/>
  <c r="L380" i="8"/>
  <c r="I381" i="8"/>
  <c r="J381" i="8"/>
  <c r="K381" i="8"/>
  <c r="L381" i="8"/>
  <c r="I382" i="8"/>
  <c r="J382" i="8"/>
  <c r="K382" i="8"/>
  <c r="L382" i="8"/>
  <c r="I383" i="8"/>
  <c r="J383" i="8"/>
  <c r="K383" i="8"/>
  <c r="L383" i="8"/>
  <c r="I384" i="8"/>
  <c r="J384" i="8"/>
  <c r="K384" i="8"/>
  <c r="L384" i="8"/>
  <c r="I385" i="8"/>
  <c r="J385" i="8"/>
  <c r="K385" i="8"/>
  <c r="L385" i="8"/>
  <c r="I386" i="8"/>
  <c r="J386" i="8"/>
  <c r="K386" i="8"/>
  <c r="L386" i="8"/>
  <c r="I387" i="8"/>
  <c r="J387" i="8"/>
  <c r="K387" i="8"/>
  <c r="L387" i="8"/>
  <c r="I388" i="8"/>
  <c r="J388" i="8"/>
  <c r="K388" i="8"/>
  <c r="L388" i="8"/>
  <c r="I389" i="8"/>
  <c r="J389" i="8"/>
  <c r="K389" i="8"/>
  <c r="L389" i="8"/>
  <c r="I390" i="8"/>
  <c r="J390" i="8"/>
  <c r="K390" i="8"/>
  <c r="L390" i="8"/>
  <c r="I391" i="8"/>
  <c r="J391" i="8"/>
  <c r="K391" i="8"/>
  <c r="L391" i="8"/>
  <c r="I392" i="8"/>
  <c r="J392" i="8"/>
  <c r="K392" i="8"/>
  <c r="L392" i="8"/>
  <c r="I393" i="8"/>
  <c r="J393" i="8"/>
  <c r="K393" i="8"/>
  <c r="L393" i="8"/>
  <c r="I394" i="8"/>
  <c r="J394" i="8"/>
  <c r="K394" i="8"/>
  <c r="L394" i="8"/>
  <c r="I395" i="8"/>
  <c r="J395" i="8"/>
  <c r="K395" i="8"/>
  <c r="L395" i="8"/>
  <c r="I396" i="8"/>
  <c r="J396" i="8"/>
  <c r="K396" i="8"/>
  <c r="L396" i="8"/>
  <c r="I397" i="8"/>
  <c r="J397" i="8"/>
  <c r="K397" i="8"/>
  <c r="L397" i="8"/>
  <c r="I398" i="8"/>
  <c r="J398" i="8"/>
  <c r="K398" i="8"/>
  <c r="L398" i="8"/>
  <c r="I399" i="8"/>
  <c r="J399" i="8"/>
  <c r="K399" i="8"/>
  <c r="L399" i="8"/>
  <c r="I400" i="8"/>
  <c r="J400" i="8"/>
  <c r="K400" i="8"/>
  <c r="L400" i="8"/>
  <c r="I401" i="8"/>
  <c r="J401" i="8"/>
  <c r="K401" i="8"/>
  <c r="L401" i="8"/>
  <c r="I402" i="8"/>
  <c r="J402" i="8"/>
  <c r="K402" i="8"/>
  <c r="L402" i="8"/>
  <c r="I403" i="8"/>
  <c r="J403" i="8"/>
  <c r="K403" i="8"/>
  <c r="L403" i="8"/>
  <c r="I404" i="8"/>
  <c r="J404" i="8"/>
  <c r="K404" i="8"/>
  <c r="L404" i="8"/>
  <c r="I405" i="8"/>
  <c r="J405" i="8"/>
  <c r="K405" i="8"/>
  <c r="L405" i="8"/>
  <c r="I406" i="8"/>
  <c r="J406" i="8"/>
  <c r="K406" i="8"/>
  <c r="L406" i="8"/>
  <c r="I407" i="8"/>
  <c r="J407" i="8"/>
  <c r="K407" i="8"/>
  <c r="L407" i="8"/>
  <c r="I408" i="8"/>
  <c r="J408" i="8"/>
  <c r="K408" i="8"/>
  <c r="L408" i="8"/>
  <c r="I409" i="8"/>
  <c r="J409" i="8"/>
  <c r="K409" i="8"/>
  <c r="L409" i="8"/>
  <c r="I410" i="8"/>
  <c r="J410" i="8"/>
  <c r="K410" i="8"/>
  <c r="L410" i="8"/>
  <c r="I411" i="8"/>
  <c r="J411" i="8"/>
  <c r="K411" i="8"/>
  <c r="L411" i="8"/>
  <c r="I412" i="8"/>
  <c r="J412" i="8"/>
  <c r="K412" i="8"/>
  <c r="L412" i="8"/>
  <c r="I413" i="8"/>
  <c r="J413" i="8"/>
  <c r="K413" i="8"/>
  <c r="L413" i="8"/>
  <c r="I414" i="8"/>
  <c r="J414" i="8"/>
  <c r="K414" i="8"/>
  <c r="L414" i="8"/>
  <c r="I415" i="8"/>
  <c r="J415" i="8"/>
  <c r="K415" i="8"/>
  <c r="L415" i="8"/>
  <c r="I416" i="8"/>
  <c r="J416" i="8"/>
  <c r="K416" i="8"/>
  <c r="L416" i="8"/>
  <c r="I417" i="8"/>
  <c r="J417" i="8"/>
  <c r="K417" i="8"/>
  <c r="L417" i="8"/>
  <c r="I418" i="8"/>
  <c r="J418" i="8"/>
  <c r="K418" i="8"/>
  <c r="L418" i="8"/>
  <c r="I419" i="8"/>
  <c r="J419" i="8"/>
  <c r="K419" i="8"/>
  <c r="L419" i="8"/>
  <c r="I420" i="8"/>
  <c r="J420" i="8"/>
  <c r="K420" i="8"/>
  <c r="L420" i="8"/>
  <c r="I421" i="8"/>
  <c r="J421" i="8"/>
  <c r="K421" i="8"/>
  <c r="L421" i="8"/>
  <c r="I422" i="8"/>
  <c r="J422" i="8"/>
  <c r="K422" i="8"/>
  <c r="L422" i="8"/>
  <c r="I423" i="8"/>
  <c r="J423" i="8"/>
  <c r="K423" i="8"/>
  <c r="L423" i="8"/>
  <c r="I424" i="8"/>
  <c r="J424" i="8"/>
  <c r="K424" i="8"/>
  <c r="L424" i="8"/>
  <c r="I425" i="8"/>
  <c r="J425" i="8"/>
  <c r="K425" i="8"/>
  <c r="L425" i="8"/>
  <c r="I426" i="8"/>
  <c r="J426" i="8"/>
  <c r="K426" i="8"/>
  <c r="L426" i="8"/>
  <c r="I427" i="8"/>
  <c r="J427" i="8"/>
  <c r="K427" i="8"/>
  <c r="L427" i="8"/>
  <c r="I428" i="8"/>
  <c r="J428" i="8"/>
  <c r="K428" i="8"/>
  <c r="L428" i="8"/>
  <c r="I429" i="8"/>
  <c r="J429" i="8"/>
  <c r="K429" i="8"/>
  <c r="L429" i="8"/>
  <c r="I430" i="8"/>
  <c r="J430" i="8"/>
  <c r="K430" i="8"/>
  <c r="L430" i="8"/>
  <c r="I431" i="8"/>
  <c r="J431" i="8"/>
  <c r="K431" i="8"/>
  <c r="L431" i="8"/>
  <c r="I432" i="8"/>
  <c r="J432" i="8"/>
  <c r="K432" i="8"/>
  <c r="L432" i="8"/>
  <c r="I433" i="8"/>
  <c r="J433" i="8"/>
  <c r="K433" i="8"/>
  <c r="L433" i="8"/>
  <c r="I434" i="8"/>
  <c r="J434" i="8"/>
  <c r="K434" i="8"/>
  <c r="L434" i="8"/>
  <c r="I435" i="8"/>
  <c r="J435" i="8"/>
  <c r="K435" i="8"/>
  <c r="L435" i="8"/>
  <c r="I436" i="8"/>
  <c r="J436" i="8"/>
  <c r="K436" i="8"/>
  <c r="L436" i="8"/>
  <c r="I437" i="8"/>
  <c r="J437" i="8"/>
  <c r="K437" i="8"/>
  <c r="L437" i="8"/>
  <c r="I438" i="8"/>
  <c r="J438" i="8"/>
  <c r="K438" i="8"/>
  <c r="L438" i="8"/>
  <c r="I439" i="8"/>
  <c r="J439" i="8"/>
  <c r="K439" i="8"/>
  <c r="L439" i="8"/>
  <c r="I440" i="8"/>
  <c r="J440" i="8"/>
  <c r="K440" i="8"/>
  <c r="L440" i="8"/>
  <c r="I441" i="8"/>
  <c r="J441" i="8"/>
  <c r="K441" i="8"/>
  <c r="L441" i="8"/>
  <c r="I442" i="8"/>
  <c r="J442" i="8"/>
  <c r="K442" i="8"/>
  <c r="L442" i="8"/>
  <c r="I443" i="8"/>
  <c r="J443" i="8"/>
  <c r="K443" i="8"/>
  <c r="L443" i="8"/>
  <c r="I444" i="8"/>
  <c r="J444" i="8"/>
  <c r="K444" i="8"/>
  <c r="L444" i="8"/>
  <c r="I445" i="8"/>
  <c r="J445" i="8"/>
  <c r="K445" i="8"/>
  <c r="L445" i="8"/>
  <c r="I446" i="8"/>
  <c r="J446" i="8"/>
  <c r="K446" i="8"/>
  <c r="L446" i="8"/>
  <c r="I447" i="8"/>
  <c r="J447" i="8"/>
  <c r="K447" i="8"/>
  <c r="L447" i="8"/>
  <c r="I448" i="8"/>
  <c r="J448" i="8"/>
  <c r="K448" i="8"/>
  <c r="L448" i="8"/>
  <c r="I449" i="8"/>
  <c r="J449" i="8"/>
  <c r="K449" i="8"/>
  <c r="L449" i="8"/>
  <c r="I450" i="8"/>
  <c r="J450" i="8"/>
  <c r="K450" i="8"/>
  <c r="L450" i="8"/>
  <c r="I451" i="8"/>
  <c r="J451" i="8"/>
  <c r="K451" i="8"/>
  <c r="L451" i="8"/>
  <c r="I452" i="8"/>
  <c r="J452" i="8"/>
  <c r="K452" i="8"/>
  <c r="L452" i="8"/>
  <c r="I453" i="8"/>
  <c r="J453" i="8"/>
  <c r="K453" i="8"/>
  <c r="L453" i="8"/>
  <c r="I454" i="8"/>
  <c r="J454" i="8"/>
  <c r="K454" i="8"/>
  <c r="L454" i="8"/>
  <c r="I455" i="8"/>
  <c r="J455" i="8"/>
  <c r="K455" i="8"/>
  <c r="L455" i="8"/>
  <c r="I456" i="8"/>
  <c r="J456" i="8"/>
  <c r="K456" i="8"/>
  <c r="L456" i="8"/>
  <c r="I457" i="8"/>
  <c r="J457" i="8"/>
  <c r="K457" i="8"/>
  <c r="L457" i="8"/>
  <c r="I458" i="8"/>
  <c r="J458" i="8"/>
  <c r="K458" i="8"/>
  <c r="L458" i="8"/>
  <c r="I459" i="8"/>
  <c r="J459" i="8"/>
  <c r="K459" i="8"/>
  <c r="L459" i="8"/>
  <c r="I460" i="8"/>
  <c r="J460" i="8"/>
  <c r="K460" i="8"/>
  <c r="L460" i="8"/>
  <c r="I461" i="8"/>
  <c r="J461" i="8"/>
  <c r="K461" i="8"/>
  <c r="L461" i="8"/>
  <c r="I462" i="8"/>
  <c r="J462" i="8"/>
  <c r="K462" i="8"/>
  <c r="L462" i="8"/>
  <c r="I463" i="8"/>
  <c r="J463" i="8"/>
  <c r="K463" i="8"/>
  <c r="L463" i="8"/>
  <c r="I464" i="8"/>
  <c r="J464" i="8"/>
  <c r="K464" i="8"/>
  <c r="L464" i="8"/>
  <c r="I465" i="8"/>
  <c r="J465" i="8"/>
  <c r="K465" i="8"/>
  <c r="L465" i="8"/>
  <c r="I466" i="8"/>
  <c r="J466" i="8"/>
  <c r="K466" i="8"/>
  <c r="L466" i="8"/>
  <c r="I467" i="8"/>
  <c r="J467" i="8"/>
  <c r="K467" i="8"/>
  <c r="L467" i="8"/>
  <c r="I468" i="8"/>
  <c r="J468" i="8"/>
  <c r="K468" i="8"/>
  <c r="L468" i="8"/>
  <c r="I469" i="8"/>
  <c r="J469" i="8"/>
  <c r="K469" i="8"/>
  <c r="L469" i="8"/>
  <c r="I470" i="8"/>
  <c r="J470" i="8"/>
  <c r="K470" i="8"/>
  <c r="L470" i="8"/>
  <c r="I471" i="8"/>
  <c r="J471" i="8"/>
  <c r="K471" i="8"/>
  <c r="L471" i="8"/>
  <c r="I472" i="8"/>
  <c r="J472" i="8"/>
  <c r="K472" i="8"/>
  <c r="L472" i="8"/>
  <c r="I473" i="8"/>
  <c r="J473" i="8"/>
  <c r="K473" i="8"/>
  <c r="L473" i="8"/>
  <c r="I474" i="8"/>
  <c r="J474" i="8"/>
  <c r="K474" i="8"/>
  <c r="L474" i="8"/>
  <c r="I475" i="8"/>
  <c r="J475" i="8"/>
  <c r="K475" i="8"/>
  <c r="L475" i="8"/>
  <c r="I476" i="8"/>
  <c r="J476" i="8"/>
  <c r="K476" i="8"/>
  <c r="L476" i="8"/>
  <c r="I477" i="8"/>
  <c r="J477" i="8"/>
  <c r="K477" i="8"/>
  <c r="L477" i="8"/>
  <c r="I478" i="8"/>
  <c r="J478" i="8"/>
  <c r="K478" i="8"/>
  <c r="L478" i="8"/>
  <c r="I479" i="8"/>
  <c r="J479" i="8"/>
  <c r="K479" i="8"/>
  <c r="L479" i="8"/>
  <c r="I480" i="8"/>
  <c r="J480" i="8"/>
  <c r="K480" i="8"/>
  <c r="L480" i="8"/>
  <c r="I481" i="8"/>
  <c r="J481" i="8"/>
  <c r="K481" i="8"/>
  <c r="L481" i="8"/>
  <c r="I482" i="8"/>
  <c r="J482" i="8"/>
  <c r="K482" i="8"/>
  <c r="L482" i="8"/>
  <c r="I483" i="8"/>
  <c r="J483" i="8"/>
  <c r="K483" i="8"/>
  <c r="L483" i="8"/>
  <c r="I484" i="8"/>
  <c r="J484" i="8"/>
  <c r="K484" i="8"/>
  <c r="L484" i="8"/>
  <c r="I485" i="8"/>
  <c r="J485" i="8"/>
  <c r="K485" i="8"/>
  <c r="L485" i="8"/>
  <c r="I486" i="8"/>
  <c r="J486" i="8"/>
  <c r="K486" i="8"/>
  <c r="L486" i="8"/>
  <c r="I487" i="8"/>
  <c r="J487" i="8"/>
  <c r="K487" i="8"/>
  <c r="L487" i="8"/>
  <c r="I488" i="8"/>
  <c r="J488" i="8"/>
  <c r="K488" i="8"/>
  <c r="L488" i="8"/>
  <c r="I489" i="8"/>
  <c r="J489" i="8"/>
  <c r="K489" i="8"/>
  <c r="L489" i="8"/>
  <c r="I490" i="8"/>
  <c r="J490" i="8"/>
  <c r="K490" i="8"/>
  <c r="L490" i="8"/>
  <c r="I491" i="8"/>
  <c r="J491" i="8"/>
  <c r="K491" i="8"/>
  <c r="L491" i="8"/>
  <c r="I492" i="8"/>
  <c r="J492" i="8"/>
  <c r="K492" i="8"/>
  <c r="L492" i="8"/>
  <c r="I493" i="8"/>
  <c r="J493" i="8"/>
  <c r="K493" i="8"/>
  <c r="L493" i="8"/>
  <c r="I494" i="8"/>
  <c r="J494" i="8"/>
  <c r="K494" i="8"/>
  <c r="L494" i="8"/>
  <c r="I495" i="8"/>
  <c r="J495" i="8"/>
  <c r="K495" i="8"/>
  <c r="L495" i="8"/>
  <c r="I496" i="8"/>
  <c r="J496" i="8"/>
  <c r="K496" i="8"/>
  <c r="L496" i="8"/>
  <c r="I497" i="8"/>
  <c r="J497" i="8"/>
  <c r="K497" i="8"/>
  <c r="L497" i="8"/>
  <c r="I498" i="8"/>
  <c r="J498" i="8"/>
  <c r="K498" i="8"/>
  <c r="L498" i="8"/>
  <c r="I499" i="8"/>
  <c r="J499" i="8"/>
  <c r="K499" i="8"/>
  <c r="L499" i="8"/>
  <c r="I500" i="8"/>
  <c r="J500" i="8"/>
  <c r="K500" i="8"/>
  <c r="L500" i="8"/>
  <c r="I501" i="8"/>
  <c r="J501" i="8"/>
  <c r="K501" i="8"/>
  <c r="L501" i="8"/>
  <c r="I502" i="8"/>
  <c r="J502" i="8"/>
  <c r="K502" i="8"/>
  <c r="L502" i="8"/>
  <c r="I503" i="8"/>
  <c r="J503" i="8"/>
  <c r="K503" i="8"/>
  <c r="L503" i="8"/>
  <c r="I504" i="8"/>
  <c r="J504" i="8"/>
  <c r="K504" i="8"/>
  <c r="L504" i="8"/>
  <c r="I505" i="8"/>
  <c r="J505" i="8"/>
  <c r="K505" i="8"/>
  <c r="L505" i="8"/>
  <c r="I506" i="8"/>
  <c r="J506" i="8"/>
  <c r="K506" i="8"/>
  <c r="L506" i="8"/>
  <c r="I507" i="8"/>
  <c r="J507" i="8"/>
  <c r="K507" i="8"/>
  <c r="L507" i="8"/>
  <c r="I508" i="8"/>
  <c r="J508" i="8"/>
  <c r="K508" i="8"/>
  <c r="L508" i="8"/>
  <c r="I509" i="8"/>
  <c r="J509" i="8"/>
  <c r="K509" i="8"/>
  <c r="L509" i="8"/>
  <c r="I510" i="8"/>
  <c r="J510" i="8"/>
  <c r="K510" i="8"/>
  <c r="L510" i="8"/>
  <c r="I511" i="8"/>
  <c r="J511" i="8"/>
  <c r="K511" i="8"/>
  <c r="L511" i="8"/>
  <c r="I512" i="8"/>
  <c r="J512" i="8"/>
  <c r="K512" i="8"/>
  <c r="L512" i="8"/>
  <c r="I513" i="8"/>
  <c r="J513" i="8"/>
  <c r="K513" i="8"/>
  <c r="L513" i="8"/>
  <c r="I514" i="8"/>
  <c r="J514" i="8"/>
  <c r="K514" i="8"/>
  <c r="L514" i="8"/>
  <c r="I515" i="8"/>
  <c r="J515" i="8"/>
  <c r="K515" i="8"/>
  <c r="L515" i="8"/>
  <c r="I516" i="8"/>
  <c r="J516" i="8"/>
  <c r="K516" i="8"/>
  <c r="L516" i="8"/>
  <c r="I517" i="8"/>
  <c r="J517" i="8"/>
  <c r="K517" i="8"/>
  <c r="L517" i="8"/>
  <c r="I518" i="8"/>
  <c r="J518" i="8"/>
  <c r="K518" i="8"/>
  <c r="L518" i="8"/>
  <c r="I519" i="8"/>
  <c r="J519" i="8"/>
  <c r="K519" i="8"/>
  <c r="L519" i="8"/>
  <c r="I520" i="8"/>
  <c r="J520" i="8"/>
  <c r="K520" i="8"/>
  <c r="L520" i="8"/>
  <c r="I521" i="8"/>
  <c r="J521" i="8"/>
  <c r="K521" i="8"/>
  <c r="L521" i="8"/>
  <c r="I522" i="8"/>
  <c r="J522" i="8"/>
  <c r="K522" i="8"/>
  <c r="L522" i="8"/>
  <c r="I523" i="8"/>
  <c r="J523" i="8"/>
  <c r="K523" i="8"/>
  <c r="L523" i="8"/>
  <c r="I524" i="8"/>
  <c r="J524" i="8"/>
  <c r="K524" i="8"/>
  <c r="L524" i="8"/>
  <c r="I525" i="8"/>
  <c r="J525" i="8"/>
  <c r="K525" i="8"/>
  <c r="L525" i="8"/>
  <c r="I526" i="8"/>
  <c r="J526" i="8"/>
  <c r="K526" i="8"/>
  <c r="L526" i="8"/>
  <c r="I527" i="8"/>
  <c r="J527" i="8"/>
  <c r="K527" i="8"/>
  <c r="L527" i="8"/>
  <c r="I528" i="8"/>
  <c r="J528" i="8"/>
  <c r="K528" i="8"/>
  <c r="L528" i="8"/>
  <c r="I529" i="8"/>
  <c r="J529" i="8"/>
  <c r="K529" i="8"/>
  <c r="L529" i="8"/>
  <c r="I530" i="8"/>
  <c r="J530" i="8"/>
  <c r="K530" i="8"/>
  <c r="L530" i="8"/>
  <c r="I531" i="8"/>
  <c r="J531" i="8"/>
  <c r="K531" i="8"/>
  <c r="L531" i="8"/>
  <c r="I532" i="8"/>
  <c r="J532" i="8"/>
  <c r="K532" i="8"/>
  <c r="L532" i="8"/>
  <c r="I533" i="8"/>
  <c r="J533" i="8"/>
  <c r="K533" i="8"/>
  <c r="L533" i="8"/>
  <c r="I534" i="8"/>
  <c r="J534" i="8"/>
  <c r="K534" i="8"/>
  <c r="L534" i="8"/>
  <c r="I535" i="8"/>
  <c r="J535" i="8"/>
  <c r="K535" i="8"/>
  <c r="L535" i="8"/>
  <c r="I536" i="8"/>
  <c r="J536" i="8"/>
  <c r="K536" i="8"/>
  <c r="L536" i="8"/>
  <c r="I537" i="8"/>
  <c r="J537" i="8"/>
  <c r="K537" i="8"/>
  <c r="L537" i="8"/>
  <c r="I538" i="8"/>
  <c r="J538" i="8"/>
  <c r="K538" i="8"/>
  <c r="L538" i="8"/>
  <c r="I539" i="8"/>
  <c r="J539" i="8"/>
  <c r="K539" i="8"/>
  <c r="L539" i="8"/>
  <c r="I540" i="8"/>
  <c r="J540" i="8"/>
  <c r="K540" i="8"/>
  <c r="L540" i="8"/>
  <c r="I541" i="8"/>
  <c r="J541" i="8"/>
  <c r="K541" i="8"/>
  <c r="L541" i="8"/>
  <c r="I542" i="8"/>
  <c r="J542" i="8"/>
  <c r="K542" i="8"/>
  <c r="L542" i="8"/>
  <c r="I543" i="8"/>
  <c r="J543" i="8"/>
  <c r="K543" i="8"/>
  <c r="L543" i="8"/>
  <c r="L3" i="8"/>
  <c r="K3" i="8"/>
  <c r="J3" i="8"/>
  <c r="I3" i="8"/>
  <c r="P130" i="8" l="1"/>
  <c r="P136" i="8"/>
  <c r="Q125" i="9"/>
  <c r="U127" i="9"/>
  <c r="U125" i="9" s="1"/>
  <c r="U126" i="9" s="1"/>
  <c r="U129" i="9" s="1"/>
  <c r="U123" i="9" s="1"/>
  <c r="U124" i="9" s="1"/>
  <c r="T48" i="9"/>
  <c r="T47" i="9"/>
  <c r="P49" i="9"/>
  <c r="U130" i="9" l="1"/>
  <c r="T50" i="9"/>
  <c r="T49" i="9"/>
  <c r="P50" i="9"/>
  <c r="U132" i="9" l="1"/>
  <c r="U133" i="9" s="1"/>
  <c r="U134" i="9" s="1"/>
  <c r="U135" i="9" s="1"/>
  <c r="U136" i="9" s="1"/>
  <c r="U137" i="9" s="1"/>
  <c r="U138" i="9" s="1"/>
  <c r="U139" i="9" s="1"/>
  <c r="U140" i="9" s="1"/>
  <c r="U141" i="9" s="1"/>
  <c r="U142" i="9" s="1"/>
  <c r="U143" i="9" s="1"/>
  <c r="U144" i="9" s="1"/>
  <c r="U145" i="9" s="1"/>
  <c r="U146" i="9" s="1"/>
  <c r="U147" i="9" s="1"/>
  <c r="U148" i="9" s="1"/>
  <c r="U149" i="9" s="1"/>
  <c r="U150" i="9" s="1"/>
  <c r="U151" i="9" s="1"/>
  <c r="U152" i="9" s="1"/>
  <c r="U153" i="9" s="1"/>
  <c r="U154" i="9" s="1"/>
  <c r="U155" i="9" s="1"/>
  <c r="U156" i="9" s="1"/>
  <c r="U157" i="9" s="1"/>
  <c r="U158" i="9" s="1"/>
  <c r="U159" i="9" s="1"/>
  <c r="U160" i="9" s="1"/>
  <c r="U161" i="9" s="1"/>
  <c r="U162" i="9" s="1"/>
  <c r="U163" i="9" s="1"/>
  <c r="U164" i="9" s="1"/>
  <c r="U165" i="9" s="1"/>
  <c r="U166" i="9" s="1"/>
  <c r="U167" i="9" s="1"/>
  <c r="U168" i="9" s="1"/>
  <c r="U169" i="9" s="1"/>
  <c r="U170" i="9" s="1"/>
  <c r="U171" i="9" s="1"/>
  <c r="U172" i="9" s="1"/>
  <c r="U173" i="9" s="1"/>
  <c r="U174" i="9" s="1"/>
  <c r="U175" i="9" s="1"/>
  <c r="U176" i="9" s="1"/>
  <c r="U177" i="9" s="1"/>
  <c r="U178" i="9" s="1"/>
  <c r="U179" i="9" s="1"/>
  <c r="U180" i="9" s="1"/>
  <c r="U181" i="9" s="1"/>
  <c r="U182" i="9" s="1"/>
  <c r="U183" i="9" s="1"/>
  <c r="U184" i="9" s="1"/>
  <c r="U185" i="9" s="1"/>
  <c r="U186" i="9" s="1"/>
  <c r="U187" i="9" s="1"/>
  <c r="U188" i="9" s="1"/>
  <c r="U189" i="9" s="1"/>
  <c r="U190" i="9" s="1"/>
  <c r="U191" i="9" s="1"/>
  <c r="U192" i="9" s="1"/>
  <c r="U193" i="9" s="1"/>
  <c r="U194" i="9" s="1"/>
  <c r="U195" i="9" s="1"/>
  <c r="U196" i="9" s="1"/>
  <c r="U197" i="9" s="1"/>
  <c r="U198" i="9" s="1"/>
  <c r="U199" i="9" s="1"/>
  <c r="U200" i="9" s="1"/>
  <c r="U201" i="9" s="1"/>
  <c r="U202" i="9" s="1"/>
  <c r="U128" i="9"/>
  <c r="P51" i="9"/>
  <c r="T51" i="9"/>
  <c r="P52" i="9" l="1"/>
  <c r="T52" i="9"/>
  <c r="P53" i="9" l="1"/>
  <c r="T53" i="9"/>
  <c r="T54" i="9" l="1"/>
  <c r="P54" i="9"/>
  <c r="P55" i="9" l="1"/>
  <c r="H55" i="9" s="1"/>
  <c r="T55" i="9"/>
  <c r="P56" i="9" l="1"/>
  <c r="H56" i="9" s="1"/>
  <c r="T56" i="9"/>
  <c r="P58" i="9" l="1"/>
  <c r="T58" i="9"/>
  <c r="P57" i="9"/>
  <c r="T57" i="9"/>
  <c r="P59" i="9" l="1"/>
  <c r="T59" i="9"/>
  <c r="P60" i="9" l="1"/>
  <c r="T60" i="9"/>
  <c r="P61" i="9" l="1"/>
  <c r="T61" i="9"/>
  <c r="T62" i="9" l="1"/>
  <c r="P62" i="9"/>
  <c r="P63" i="9" l="1"/>
  <c r="T63" i="9"/>
  <c r="P65" i="9"/>
  <c r="T65" i="9"/>
  <c r="P64" i="9"/>
  <c r="T64" i="9"/>
  <c r="P66" i="9" l="1"/>
  <c r="T66" i="9"/>
  <c r="P67" i="9" l="1"/>
  <c r="T67" i="9"/>
  <c r="P68" i="9" l="1"/>
  <c r="T68" i="9"/>
  <c r="P69" i="9" l="1"/>
  <c r="T69" i="9"/>
  <c r="P70" i="9" l="1"/>
  <c r="T70" i="9"/>
  <c r="P71" i="9" l="1"/>
  <c r="T71" i="9"/>
  <c r="P72" i="9" l="1"/>
  <c r="T72" i="9"/>
  <c r="T73" i="9" l="1"/>
  <c r="P73" i="9"/>
  <c r="H73" i="9" s="1"/>
  <c r="T74" i="9" l="1"/>
  <c r="P74" i="9"/>
  <c r="P75" i="9" l="1"/>
  <c r="T75" i="9"/>
  <c r="P76" i="9" l="1"/>
  <c r="T76" i="9"/>
  <c r="P77" i="9" l="1"/>
  <c r="T77" i="9"/>
  <c r="Y531" i="8"/>
  <c r="U531" i="8"/>
  <c r="S531" i="8"/>
  <c r="R531" i="8"/>
  <c r="Q531" i="8"/>
  <c r="Y530" i="8"/>
  <c r="U530" i="8"/>
  <c r="S530" i="8"/>
  <c r="R530" i="8"/>
  <c r="Q530" i="8"/>
  <c r="Y529" i="8"/>
  <c r="U529" i="8"/>
  <c r="S529" i="8"/>
  <c r="R529" i="8"/>
  <c r="Q529" i="8"/>
  <c r="Y528" i="8"/>
  <c r="U528" i="8"/>
  <c r="S528" i="8"/>
  <c r="R528" i="8"/>
  <c r="Q528" i="8"/>
  <c r="Y527" i="8"/>
  <c r="U527" i="8"/>
  <c r="S527" i="8"/>
  <c r="R527" i="8"/>
  <c r="Q527" i="8"/>
  <c r="Y526" i="8"/>
  <c r="U526" i="8"/>
  <c r="S526" i="8"/>
  <c r="R526" i="8"/>
  <c r="Q526" i="8"/>
  <c r="Y525" i="8"/>
  <c r="U525" i="8"/>
  <c r="S525" i="8"/>
  <c r="R525" i="8"/>
  <c r="Q525" i="8"/>
  <c r="Y524" i="8"/>
  <c r="U524" i="8"/>
  <c r="S524" i="8"/>
  <c r="R524" i="8"/>
  <c r="Q524" i="8"/>
  <c r="Y523" i="8"/>
  <c r="U523" i="8"/>
  <c r="S523" i="8"/>
  <c r="R523" i="8"/>
  <c r="Q523" i="8"/>
  <c r="Y522" i="8"/>
  <c r="U522" i="8"/>
  <c r="S522" i="8"/>
  <c r="R522" i="8"/>
  <c r="Q522" i="8"/>
  <c r="Y521" i="8"/>
  <c r="U521" i="8"/>
  <c r="S521" i="8"/>
  <c r="R521" i="8"/>
  <c r="Q521" i="8"/>
  <c r="Y520" i="8"/>
  <c r="U520" i="8"/>
  <c r="S520" i="8"/>
  <c r="R520" i="8"/>
  <c r="Q520" i="8"/>
  <c r="Y519" i="8"/>
  <c r="U519" i="8"/>
  <c r="S519" i="8"/>
  <c r="R519" i="8"/>
  <c r="Q519" i="8"/>
  <c r="Y518" i="8"/>
  <c r="U518" i="8"/>
  <c r="S518" i="8"/>
  <c r="R518" i="8"/>
  <c r="Q518" i="8"/>
  <c r="Y517" i="8"/>
  <c r="U517" i="8"/>
  <c r="S517" i="8"/>
  <c r="R517" i="8"/>
  <c r="Q517" i="8"/>
  <c r="Y516" i="8"/>
  <c r="U516" i="8"/>
  <c r="S516" i="8"/>
  <c r="R516" i="8"/>
  <c r="Q516" i="8"/>
  <c r="Y515" i="8"/>
  <c r="U515" i="8"/>
  <c r="S515" i="8"/>
  <c r="R515" i="8"/>
  <c r="Q515" i="8"/>
  <c r="Y514" i="8"/>
  <c r="U514" i="8"/>
  <c r="S514" i="8"/>
  <c r="R514" i="8"/>
  <c r="Q514" i="8"/>
  <c r="Y513" i="8"/>
  <c r="U513" i="8"/>
  <c r="S513" i="8"/>
  <c r="R513" i="8"/>
  <c r="Q513" i="8"/>
  <c r="Y512" i="8"/>
  <c r="U512" i="8"/>
  <c r="S512" i="8"/>
  <c r="R512" i="8"/>
  <c r="Q512" i="8"/>
  <c r="Y511" i="8"/>
  <c r="U511" i="8"/>
  <c r="S511" i="8"/>
  <c r="R511" i="8"/>
  <c r="Q511" i="8"/>
  <c r="Y510" i="8"/>
  <c r="U510" i="8"/>
  <c r="S510" i="8"/>
  <c r="R510" i="8"/>
  <c r="Q510" i="8"/>
  <c r="Y509" i="8"/>
  <c r="U509" i="8"/>
  <c r="S509" i="8"/>
  <c r="R509" i="8"/>
  <c r="Q509" i="8"/>
  <c r="Y508" i="8"/>
  <c r="U508" i="8"/>
  <c r="S508" i="8"/>
  <c r="R508" i="8"/>
  <c r="Q508" i="8"/>
  <c r="Y507" i="8"/>
  <c r="U507" i="8"/>
  <c r="S507" i="8"/>
  <c r="R507" i="8"/>
  <c r="Q507" i="8"/>
  <c r="Y506" i="8"/>
  <c r="U506" i="8"/>
  <c r="S506" i="8"/>
  <c r="R506" i="8"/>
  <c r="Q506" i="8"/>
  <c r="Y505" i="8"/>
  <c r="U505" i="8"/>
  <c r="S505" i="8"/>
  <c r="R505" i="8"/>
  <c r="Q505" i="8"/>
  <c r="Y504" i="8"/>
  <c r="U504" i="8"/>
  <c r="S504" i="8"/>
  <c r="R504" i="8"/>
  <c r="Q504" i="8"/>
  <c r="Y503" i="8"/>
  <c r="U503" i="8"/>
  <c r="S503" i="8"/>
  <c r="R503" i="8"/>
  <c r="Q503" i="8"/>
  <c r="Y502" i="8"/>
  <c r="U502" i="8"/>
  <c r="S502" i="8"/>
  <c r="R502" i="8"/>
  <c r="Q502" i="8"/>
  <c r="Y501" i="8"/>
  <c r="U501" i="8"/>
  <c r="S501" i="8"/>
  <c r="R501" i="8"/>
  <c r="Q501" i="8"/>
  <c r="Y500" i="8"/>
  <c r="U500" i="8"/>
  <c r="S500" i="8"/>
  <c r="R500" i="8"/>
  <c r="Q500" i="8"/>
  <c r="Y499" i="8"/>
  <c r="U499" i="8"/>
  <c r="S499" i="8"/>
  <c r="R499" i="8"/>
  <c r="Q499" i="8"/>
  <c r="Y498" i="8"/>
  <c r="U498" i="8"/>
  <c r="S498" i="8"/>
  <c r="R498" i="8"/>
  <c r="Q498" i="8"/>
  <c r="Y497" i="8"/>
  <c r="U497" i="8"/>
  <c r="S497" i="8"/>
  <c r="R497" i="8"/>
  <c r="Q497" i="8"/>
  <c r="Y496" i="8"/>
  <c r="U496" i="8"/>
  <c r="S496" i="8"/>
  <c r="R496" i="8"/>
  <c r="Q496" i="8"/>
  <c r="Y495" i="8"/>
  <c r="U495" i="8"/>
  <c r="S495" i="8"/>
  <c r="R495" i="8"/>
  <c r="Q495" i="8"/>
  <c r="Y494" i="8"/>
  <c r="U494" i="8"/>
  <c r="S494" i="8"/>
  <c r="R494" i="8"/>
  <c r="Q494" i="8"/>
  <c r="Y493" i="8"/>
  <c r="U493" i="8"/>
  <c r="S493" i="8"/>
  <c r="R493" i="8"/>
  <c r="Q493" i="8"/>
  <c r="Y492" i="8"/>
  <c r="U492" i="8"/>
  <c r="S492" i="8"/>
  <c r="R492" i="8"/>
  <c r="Q492" i="8"/>
  <c r="Y491" i="8"/>
  <c r="U491" i="8"/>
  <c r="S491" i="8"/>
  <c r="R491" i="8"/>
  <c r="Q491" i="8"/>
  <c r="Y490" i="8"/>
  <c r="U490" i="8"/>
  <c r="S490" i="8"/>
  <c r="R490" i="8"/>
  <c r="Q490" i="8"/>
  <c r="Y489" i="8"/>
  <c r="U489" i="8"/>
  <c r="S489" i="8"/>
  <c r="R489" i="8"/>
  <c r="Q489" i="8"/>
  <c r="Y488" i="8"/>
  <c r="U488" i="8"/>
  <c r="S488" i="8"/>
  <c r="R488" i="8"/>
  <c r="Q488" i="8"/>
  <c r="Y487" i="8"/>
  <c r="U487" i="8"/>
  <c r="S487" i="8"/>
  <c r="R487" i="8"/>
  <c r="Q487" i="8"/>
  <c r="Y486" i="8"/>
  <c r="U486" i="8"/>
  <c r="S486" i="8"/>
  <c r="R486" i="8"/>
  <c r="Q486" i="8"/>
  <c r="Y485" i="8"/>
  <c r="U485" i="8"/>
  <c r="S485" i="8"/>
  <c r="R485" i="8"/>
  <c r="Q485" i="8"/>
  <c r="Y484" i="8"/>
  <c r="U484" i="8"/>
  <c r="S484" i="8"/>
  <c r="R484" i="8"/>
  <c r="Q484" i="8"/>
  <c r="Y483" i="8"/>
  <c r="U483" i="8"/>
  <c r="S483" i="8"/>
  <c r="R483" i="8"/>
  <c r="Q483" i="8"/>
  <c r="Y482" i="8"/>
  <c r="U482" i="8"/>
  <c r="S482" i="8"/>
  <c r="R482" i="8"/>
  <c r="Q482" i="8"/>
  <c r="Y481" i="8"/>
  <c r="U481" i="8"/>
  <c r="S481" i="8"/>
  <c r="R481" i="8"/>
  <c r="Q481" i="8"/>
  <c r="Y480" i="8"/>
  <c r="U480" i="8"/>
  <c r="S480" i="8"/>
  <c r="R480" i="8"/>
  <c r="Q480" i="8"/>
  <c r="Y479" i="8"/>
  <c r="U479" i="8"/>
  <c r="S479" i="8"/>
  <c r="R479" i="8"/>
  <c r="Q479" i="8"/>
  <c r="Y478" i="8"/>
  <c r="U478" i="8"/>
  <c r="S478" i="8"/>
  <c r="R478" i="8"/>
  <c r="Q478" i="8"/>
  <c r="Y477" i="8"/>
  <c r="U477" i="8"/>
  <c r="S477" i="8"/>
  <c r="R477" i="8"/>
  <c r="Q477" i="8"/>
  <c r="Y476" i="8"/>
  <c r="U476" i="8"/>
  <c r="S476" i="8"/>
  <c r="R476" i="8"/>
  <c r="Q476" i="8"/>
  <c r="Y475" i="8"/>
  <c r="U475" i="8"/>
  <c r="S475" i="8"/>
  <c r="R475" i="8"/>
  <c r="Q475" i="8"/>
  <c r="Y474" i="8"/>
  <c r="U474" i="8"/>
  <c r="S474" i="8"/>
  <c r="R474" i="8"/>
  <c r="Q474" i="8"/>
  <c r="Y473" i="8"/>
  <c r="U473" i="8"/>
  <c r="S473" i="8"/>
  <c r="R473" i="8"/>
  <c r="Q473" i="8"/>
  <c r="Y472" i="8"/>
  <c r="U472" i="8"/>
  <c r="S472" i="8"/>
  <c r="R472" i="8"/>
  <c r="Q472" i="8"/>
  <c r="Y471" i="8"/>
  <c r="U471" i="8"/>
  <c r="S471" i="8"/>
  <c r="R471" i="8"/>
  <c r="Q471" i="8"/>
  <c r="Y470" i="8"/>
  <c r="U470" i="8"/>
  <c r="S470" i="8"/>
  <c r="R470" i="8"/>
  <c r="Q470" i="8"/>
  <c r="Y469" i="8"/>
  <c r="U469" i="8"/>
  <c r="S469" i="8"/>
  <c r="R469" i="8"/>
  <c r="Q469" i="8"/>
  <c r="Y468" i="8"/>
  <c r="U468" i="8"/>
  <c r="S468" i="8"/>
  <c r="R468" i="8"/>
  <c r="Q468" i="8"/>
  <c r="Y467" i="8"/>
  <c r="U467" i="8"/>
  <c r="S467" i="8"/>
  <c r="R467" i="8"/>
  <c r="Q467" i="8"/>
  <c r="Y466" i="8"/>
  <c r="U466" i="8"/>
  <c r="S466" i="8"/>
  <c r="R466" i="8"/>
  <c r="Q466" i="8"/>
  <c r="Y465" i="8"/>
  <c r="U465" i="8"/>
  <c r="S465" i="8"/>
  <c r="R465" i="8"/>
  <c r="Q465" i="8"/>
  <c r="Y464" i="8"/>
  <c r="U464" i="8"/>
  <c r="S464" i="8"/>
  <c r="R464" i="8"/>
  <c r="Q464" i="8"/>
  <c r="Y463" i="8"/>
  <c r="U463" i="8"/>
  <c r="S463" i="8"/>
  <c r="R463" i="8"/>
  <c r="Q463" i="8"/>
  <c r="Y462" i="8"/>
  <c r="U462" i="8"/>
  <c r="S462" i="8"/>
  <c r="R462" i="8"/>
  <c r="Q462" i="8"/>
  <c r="Y461" i="8"/>
  <c r="U461" i="8"/>
  <c r="S461" i="8"/>
  <c r="R461" i="8"/>
  <c r="Q461" i="8"/>
  <c r="Y460" i="8"/>
  <c r="U460" i="8"/>
  <c r="S460" i="8"/>
  <c r="R460" i="8"/>
  <c r="Q460" i="8"/>
  <c r="Y459" i="8"/>
  <c r="U459" i="8"/>
  <c r="S459" i="8"/>
  <c r="R459" i="8"/>
  <c r="Q459" i="8"/>
  <c r="Y458" i="8"/>
  <c r="U458" i="8"/>
  <c r="S458" i="8"/>
  <c r="R458" i="8"/>
  <c r="Q458" i="8"/>
  <c r="Y457" i="8"/>
  <c r="U457" i="8"/>
  <c r="S457" i="8"/>
  <c r="R457" i="8"/>
  <c r="Q457" i="8"/>
  <c r="Y456" i="8"/>
  <c r="U456" i="8"/>
  <c r="S456" i="8"/>
  <c r="R456" i="8"/>
  <c r="Q456" i="8"/>
  <c r="Y455" i="8"/>
  <c r="U455" i="8"/>
  <c r="S455" i="8"/>
  <c r="R455" i="8"/>
  <c r="Q455" i="8"/>
  <c r="Y454" i="8"/>
  <c r="U454" i="8"/>
  <c r="S454" i="8"/>
  <c r="R454" i="8"/>
  <c r="Q454" i="8"/>
  <c r="Y453" i="8"/>
  <c r="U453" i="8"/>
  <c r="S453" i="8"/>
  <c r="R453" i="8"/>
  <c r="Q453" i="8"/>
  <c r="Y452" i="8"/>
  <c r="U452" i="8"/>
  <c r="S452" i="8"/>
  <c r="R452" i="8"/>
  <c r="Q452" i="8"/>
  <c r="Y451" i="8"/>
  <c r="U451" i="8"/>
  <c r="S451" i="8"/>
  <c r="R451" i="8"/>
  <c r="Q451" i="8"/>
  <c r="Y450" i="8"/>
  <c r="U450" i="8"/>
  <c r="S450" i="8"/>
  <c r="R450" i="8"/>
  <c r="Q450" i="8"/>
  <c r="Y449" i="8"/>
  <c r="U449" i="8"/>
  <c r="S449" i="8"/>
  <c r="R449" i="8"/>
  <c r="Q449" i="8"/>
  <c r="Y448" i="8"/>
  <c r="U448" i="8"/>
  <c r="S448" i="8"/>
  <c r="R448" i="8"/>
  <c r="Q448" i="8"/>
  <c r="Y447" i="8"/>
  <c r="U447" i="8"/>
  <c r="S447" i="8"/>
  <c r="R447" i="8"/>
  <c r="Q447" i="8"/>
  <c r="Y446" i="8"/>
  <c r="U446" i="8"/>
  <c r="S446" i="8"/>
  <c r="R446" i="8"/>
  <c r="Q446" i="8"/>
  <c r="Y445" i="8"/>
  <c r="U445" i="8"/>
  <c r="S445" i="8"/>
  <c r="R445" i="8"/>
  <c r="Q445" i="8"/>
  <c r="Y444" i="8"/>
  <c r="U444" i="8"/>
  <c r="S444" i="8"/>
  <c r="R444" i="8"/>
  <c r="Q444" i="8"/>
  <c r="Y443" i="8"/>
  <c r="U443" i="8"/>
  <c r="S443" i="8"/>
  <c r="R443" i="8"/>
  <c r="Q443" i="8"/>
  <c r="Y442" i="8"/>
  <c r="U442" i="8"/>
  <c r="S442" i="8"/>
  <c r="R442" i="8"/>
  <c r="Q442" i="8"/>
  <c r="Y441" i="8"/>
  <c r="U441" i="8"/>
  <c r="S441" i="8"/>
  <c r="R441" i="8"/>
  <c r="Q441" i="8"/>
  <c r="Y440" i="8"/>
  <c r="U440" i="8"/>
  <c r="S440" i="8"/>
  <c r="R440" i="8"/>
  <c r="Q440" i="8"/>
  <c r="Y439" i="8"/>
  <c r="U439" i="8"/>
  <c r="S439" i="8"/>
  <c r="R439" i="8"/>
  <c r="Q439" i="8"/>
  <c r="Y438" i="8"/>
  <c r="U438" i="8"/>
  <c r="S438" i="8"/>
  <c r="R438" i="8"/>
  <c r="Q438" i="8"/>
  <c r="Y437" i="8"/>
  <c r="U437" i="8"/>
  <c r="S437" i="8"/>
  <c r="R437" i="8"/>
  <c r="Q437" i="8"/>
  <c r="Y436" i="8"/>
  <c r="U436" i="8"/>
  <c r="S436" i="8"/>
  <c r="R436" i="8"/>
  <c r="Q436" i="8"/>
  <c r="Y435" i="8"/>
  <c r="U435" i="8"/>
  <c r="S435" i="8"/>
  <c r="R435" i="8"/>
  <c r="Q435" i="8"/>
  <c r="Y434" i="8"/>
  <c r="U434" i="8"/>
  <c r="S434" i="8"/>
  <c r="R434" i="8"/>
  <c r="Q434" i="8"/>
  <c r="Y433" i="8"/>
  <c r="U433" i="8"/>
  <c r="S433" i="8"/>
  <c r="R433" i="8"/>
  <c r="Q433" i="8"/>
  <c r="Y432" i="8"/>
  <c r="U432" i="8"/>
  <c r="S432" i="8"/>
  <c r="R432" i="8"/>
  <c r="Q432" i="8"/>
  <c r="Y431" i="8"/>
  <c r="U431" i="8"/>
  <c r="S431" i="8"/>
  <c r="R431" i="8"/>
  <c r="Q431" i="8"/>
  <c r="Y430" i="8"/>
  <c r="U430" i="8"/>
  <c r="S430" i="8"/>
  <c r="R430" i="8"/>
  <c r="Q430" i="8"/>
  <c r="Y429" i="8"/>
  <c r="U429" i="8"/>
  <c r="S429" i="8"/>
  <c r="R429" i="8"/>
  <c r="Q429" i="8"/>
  <c r="Y428" i="8"/>
  <c r="U428" i="8"/>
  <c r="S428" i="8"/>
  <c r="R428" i="8"/>
  <c r="Q428" i="8"/>
  <c r="Y427" i="8"/>
  <c r="U427" i="8"/>
  <c r="S427" i="8"/>
  <c r="R427" i="8"/>
  <c r="Q427" i="8"/>
  <c r="Y426" i="8"/>
  <c r="U426" i="8"/>
  <c r="S426" i="8"/>
  <c r="R426" i="8"/>
  <c r="Q426" i="8"/>
  <c r="Y425" i="8"/>
  <c r="U425" i="8"/>
  <c r="S425" i="8"/>
  <c r="R425" i="8"/>
  <c r="Q425" i="8"/>
  <c r="Y424" i="8"/>
  <c r="U424" i="8"/>
  <c r="S424" i="8"/>
  <c r="R424" i="8"/>
  <c r="Q424" i="8"/>
  <c r="Y423" i="8"/>
  <c r="U423" i="8"/>
  <c r="S423" i="8"/>
  <c r="R423" i="8"/>
  <c r="Q423" i="8"/>
  <c r="Y422" i="8"/>
  <c r="U422" i="8"/>
  <c r="S422" i="8"/>
  <c r="R422" i="8"/>
  <c r="Q422" i="8"/>
  <c r="Y421" i="8"/>
  <c r="U421" i="8"/>
  <c r="S421" i="8"/>
  <c r="R421" i="8"/>
  <c r="Q421" i="8"/>
  <c r="Y420" i="8"/>
  <c r="U420" i="8"/>
  <c r="S420" i="8"/>
  <c r="R420" i="8"/>
  <c r="Q420" i="8"/>
  <c r="Y419" i="8"/>
  <c r="U419" i="8"/>
  <c r="S419" i="8"/>
  <c r="R419" i="8"/>
  <c r="Q419" i="8"/>
  <c r="Y418" i="8"/>
  <c r="U418" i="8"/>
  <c r="S418" i="8"/>
  <c r="R418" i="8"/>
  <c r="Q418" i="8"/>
  <c r="Y417" i="8"/>
  <c r="U417" i="8"/>
  <c r="S417" i="8"/>
  <c r="R417" i="8"/>
  <c r="Q417" i="8"/>
  <c r="Y416" i="8"/>
  <c r="U416" i="8"/>
  <c r="S416" i="8"/>
  <c r="R416" i="8"/>
  <c r="Q416" i="8"/>
  <c r="Y415" i="8"/>
  <c r="U415" i="8"/>
  <c r="S415" i="8"/>
  <c r="R415" i="8"/>
  <c r="Q415" i="8"/>
  <c r="Y414" i="8"/>
  <c r="U414" i="8"/>
  <c r="S414" i="8"/>
  <c r="R414" i="8"/>
  <c r="Q414" i="8"/>
  <c r="Y413" i="8"/>
  <c r="U413" i="8"/>
  <c r="S413" i="8"/>
  <c r="R413" i="8"/>
  <c r="Q413" i="8"/>
  <c r="Y412" i="8"/>
  <c r="U412" i="8"/>
  <c r="S412" i="8"/>
  <c r="R412" i="8"/>
  <c r="Q412" i="8"/>
  <c r="Y411" i="8"/>
  <c r="U411" i="8"/>
  <c r="S411" i="8"/>
  <c r="R411" i="8"/>
  <c r="Q411" i="8"/>
  <c r="Y410" i="8"/>
  <c r="U410" i="8"/>
  <c r="S410" i="8"/>
  <c r="R410" i="8"/>
  <c r="Q410" i="8"/>
  <c r="Y409" i="8"/>
  <c r="U409" i="8"/>
  <c r="S409" i="8"/>
  <c r="R409" i="8"/>
  <c r="Q409" i="8"/>
  <c r="Y408" i="8"/>
  <c r="U408" i="8"/>
  <c r="S408" i="8"/>
  <c r="R408" i="8"/>
  <c r="Q408" i="8"/>
  <c r="Y407" i="8"/>
  <c r="U407" i="8"/>
  <c r="S407" i="8"/>
  <c r="R407" i="8"/>
  <c r="Q407" i="8"/>
  <c r="Y406" i="8"/>
  <c r="U406" i="8"/>
  <c r="S406" i="8"/>
  <c r="R406" i="8"/>
  <c r="Q406" i="8"/>
  <c r="Y405" i="8"/>
  <c r="U405" i="8"/>
  <c r="S405" i="8"/>
  <c r="R405" i="8"/>
  <c r="Q405" i="8"/>
  <c r="Y404" i="8"/>
  <c r="U404" i="8"/>
  <c r="S404" i="8"/>
  <c r="R404" i="8"/>
  <c r="Q404" i="8"/>
  <c r="Y403" i="8"/>
  <c r="U403" i="8"/>
  <c r="S403" i="8"/>
  <c r="R403" i="8"/>
  <c r="Q403" i="8"/>
  <c r="Y402" i="8"/>
  <c r="U402" i="8"/>
  <c r="S402" i="8"/>
  <c r="R402" i="8"/>
  <c r="Q402" i="8"/>
  <c r="Y401" i="8"/>
  <c r="U401" i="8"/>
  <c r="S401" i="8"/>
  <c r="R401" i="8"/>
  <c r="Q401" i="8"/>
  <c r="Y400" i="8"/>
  <c r="U400" i="8"/>
  <c r="S400" i="8"/>
  <c r="R400" i="8"/>
  <c r="Q400" i="8"/>
  <c r="Y399" i="8"/>
  <c r="U399" i="8"/>
  <c r="S399" i="8"/>
  <c r="R399" i="8"/>
  <c r="Q399" i="8"/>
  <c r="Y398" i="8"/>
  <c r="U398" i="8"/>
  <c r="S398" i="8"/>
  <c r="R398" i="8"/>
  <c r="Q398" i="8"/>
  <c r="Y397" i="8"/>
  <c r="U397" i="8"/>
  <c r="S397" i="8"/>
  <c r="R397" i="8"/>
  <c r="Q397" i="8"/>
  <c r="Y396" i="8"/>
  <c r="U396" i="8"/>
  <c r="S396" i="8"/>
  <c r="R396" i="8"/>
  <c r="Q396" i="8"/>
  <c r="Y395" i="8"/>
  <c r="U395" i="8"/>
  <c r="S395" i="8"/>
  <c r="R395" i="8"/>
  <c r="Q395" i="8"/>
  <c r="Y394" i="8"/>
  <c r="U394" i="8"/>
  <c r="S394" i="8"/>
  <c r="R394" i="8"/>
  <c r="Q394" i="8"/>
  <c r="Y393" i="8"/>
  <c r="U393" i="8"/>
  <c r="S393" i="8"/>
  <c r="R393" i="8"/>
  <c r="Q393" i="8"/>
  <c r="Y392" i="8"/>
  <c r="U392" i="8"/>
  <c r="S392" i="8"/>
  <c r="R392" i="8"/>
  <c r="Q392" i="8"/>
  <c r="Y391" i="8"/>
  <c r="U391" i="8"/>
  <c r="S391" i="8"/>
  <c r="R391" i="8"/>
  <c r="Q391" i="8"/>
  <c r="Y390" i="8"/>
  <c r="U390" i="8"/>
  <c r="S390" i="8"/>
  <c r="R390" i="8"/>
  <c r="Q390" i="8"/>
  <c r="Y389" i="8"/>
  <c r="U389" i="8"/>
  <c r="S389" i="8"/>
  <c r="R389" i="8"/>
  <c r="Q389" i="8"/>
  <c r="Y388" i="8"/>
  <c r="U388" i="8"/>
  <c r="S388" i="8"/>
  <c r="R388" i="8"/>
  <c r="Q388" i="8"/>
  <c r="Y387" i="8"/>
  <c r="U387" i="8"/>
  <c r="S387" i="8"/>
  <c r="R387" i="8"/>
  <c r="Q387" i="8"/>
  <c r="Y386" i="8"/>
  <c r="U386" i="8"/>
  <c r="S386" i="8"/>
  <c r="R386" i="8"/>
  <c r="Q386" i="8"/>
  <c r="Y385" i="8"/>
  <c r="U385" i="8"/>
  <c r="S385" i="8"/>
  <c r="R385" i="8"/>
  <c r="Q385" i="8"/>
  <c r="Y384" i="8"/>
  <c r="U384" i="8"/>
  <c r="S384" i="8"/>
  <c r="R384" i="8"/>
  <c r="Q384" i="8"/>
  <c r="Y383" i="8"/>
  <c r="U383" i="8"/>
  <c r="S383" i="8"/>
  <c r="R383" i="8"/>
  <c r="Q383" i="8"/>
  <c r="Y382" i="8"/>
  <c r="U382" i="8"/>
  <c r="S382" i="8"/>
  <c r="R382" i="8"/>
  <c r="Q382" i="8"/>
  <c r="Y381" i="8"/>
  <c r="U381" i="8"/>
  <c r="S381" i="8"/>
  <c r="R381" i="8"/>
  <c r="Q381" i="8"/>
  <c r="Y380" i="8"/>
  <c r="U380" i="8"/>
  <c r="S380" i="8"/>
  <c r="R380" i="8"/>
  <c r="Q380" i="8"/>
  <c r="Y379" i="8"/>
  <c r="U379" i="8"/>
  <c r="S379" i="8"/>
  <c r="R379" i="8"/>
  <c r="Q379" i="8"/>
  <c r="Y378" i="8"/>
  <c r="U378" i="8"/>
  <c r="S378" i="8"/>
  <c r="R378" i="8"/>
  <c r="Q378" i="8"/>
  <c r="Y377" i="8"/>
  <c r="U377" i="8"/>
  <c r="S377" i="8"/>
  <c r="R377" i="8"/>
  <c r="Q377" i="8"/>
  <c r="Y376" i="8"/>
  <c r="U376" i="8"/>
  <c r="S376" i="8"/>
  <c r="R376" i="8"/>
  <c r="Q376" i="8"/>
  <c r="Y375" i="8"/>
  <c r="U375" i="8"/>
  <c r="S375" i="8"/>
  <c r="R375" i="8"/>
  <c r="Q375" i="8"/>
  <c r="Y374" i="8"/>
  <c r="U374" i="8"/>
  <c r="S374" i="8"/>
  <c r="R374" i="8"/>
  <c r="Q374" i="8"/>
  <c r="Y373" i="8"/>
  <c r="U373" i="8"/>
  <c r="S373" i="8"/>
  <c r="R373" i="8"/>
  <c r="Q373" i="8"/>
  <c r="Y372" i="8"/>
  <c r="U372" i="8"/>
  <c r="S372" i="8"/>
  <c r="R372" i="8"/>
  <c r="Q372" i="8"/>
  <c r="Y371" i="8"/>
  <c r="U371" i="8"/>
  <c r="S371" i="8"/>
  <c r="R371" i="8"/>
  <c r="Q371" i="8"/>
  <c r="Y370" i="8"/>
  <c r="U370" i="8"/>
  <c r="S370" i="8"/>
  <c r="R370" i="8"/>
  <c r="Q370" i="8"/>
  <c r="Y369" i="8"/>
  <c r="U369" i="8"/>
  <c r="S369" i="8"/>
  <c r="R369" i="8"/>
  <c r="Q369" i="8"/>
  <c r="Y368" i="8"/>
  <c r="U368" i="8"/>
  <c r="S368" i="8"/>
  <c r="R368" i="8"/>
  <c r="Q368" i="8"/>
  <c r="Y367" i="8"/>
  <c r="U367" i="8"/>
  <c r="S367" i="8"/>
  <c r="R367" i="8"/>
  <c r="Q367" i="8"/>
  <c r="Y366" i="8"/>
  <c r="U366" i="8"/>
  <c r="S366" i="8"/>
  <c r="R366" i="8"/>
  <c r="Q366" i="8"/>
  <c r="Y365" i="8"/>
  <c r="U365" i="8"/>
  <c r="S365" i="8"/>
  <c r="R365" i="8"/>
  <c r="Q365" i="8"/>
  <c r="Y364" i="8"/>
  <c r="U364" i="8"/>
  <c r="S364" i="8"/>
  <c r="R364" i="8"/>
  <c r="Q364" i="8"/>
  <c r="Y363" i="8"/>
  <c r="U363" i="8"/>
  <c r="S363" i="8"/>
  <c r="R363" i="8"/>
  <c r="Q363" i="8"/>
  <c r="Y362" i="8"/>
  <c r="U362" i="8"/>
  <c r="S362" i="8"/>
  <c r="R362" i="8"/>
  <c r="Q362" i="8"/>
  <c r="Y361" i="8"/>
  <c r="U361" i="8"/>
  <c r="S361" i="8"/>
  <c r="R361" i="8"/>
  <c r="Q361" i="8"/>
  <c r="Y360" i="8"/>
  <c r="U360" i="8"/>
  <c r="S360" i="8"/>
  <c r="R360" i="8"/>
  <c r="Q360" i="8"/>
  <c r="Y359" i="8"/>
  <c r="U359" i="8"/>
  <c r="S359" i="8"/>
  <c r="R359" i="8"/>
  <c r="Q359" i="8"/>
  <c r="Y358" i="8"/>
  <c r="U358" i="8"/>
  <c r="S358" i="8"/>
  <c r="R358" i="8"/>
  <c r="Q358" i="8"/>
  <c r="Y357" i="8"/>
  <c r="U357" i="8"/>
  <c r="S357" i="8"/>
  <c r="R357" i="8"/>
  <c r="Q357" i="8"/>
  <c r="Y356" i="8"/>
  <c r="U356" i="8"/>
  <c r="S356" i="8"/>
  <c r="R356" i="8"/>
  <c r="Q356" i="8"/>
  <c r="Y355" i="8"/>
  <c r="U355" i="8"/>
  <c r="S355" i="8"/>
  <c r="R355" i="8"/>
  <c r="Q355" i="8"/>
  <c r="Y354" i="8"/>
  <c r="U354" i="8"/>
  <c r="S354" i="8"/>
  <c r="R354" i="8"/>
  <c r="Q354" i="8"/>
  <c r="Y353" i="8"/>
  <c r="U353" i="8"/>
  <c r="S353" i="8"/>
  <c r="R353" i="8"/>
  <c r="Q353" i="8"/>
  <c r="Y352" i="8"/>
  <c r="U352" i="8"/>
  <c r="S352" i="8"/>
  <c r="R352" i="8"/>
  <c r="Q352" i="8"/>
  <c r="Y351" i="8"/>
  <c r="U351" i="8"/>
  <c r="S351" i="8"/>
  <c r="R351" i="8"/>
  <c r="Q351" i="8"/>
  <c r="Y350" i="8"/>
  <c r="U350" i="8"/>
  <c r="S350" i="8"/>
  <c r="R350" i="8"/>
  <c r="Q350" i="8"/>
  <c r="Y349" i="8"/>
  <c r="U349" i="8"/>
  <c r="S349" i="8"/>
  <c r="R349" i="8"/>
  <c r="Q349" i="8"/>
  <c r="Y348" i="8"/>
  <c r="U348" i="8"/>
  <c r="S348" i="8"/>
  <c r="R348" i="8"/>
  <c r="Q348" i="8"/>
  <c r="Y347" i="8"/>
  <c r="U347" i="8"/>
  <c r="S347" i="8"/>
  <c r="R347" i="8"/>
  <c r="Q347" i="8"/>
  <c r="Y346" i="8"/>
  <c r="U346" i="8"/>
  <c r="S346" i="8"/>
  <c r="R346" i="8"/>
  <c r="Q346" i="8"/>
  <c r="Y345" i="8"/>
  <c r="U345" i="8"/>
  <c r="S345" i="8"/>
  <c r="R345" i="8"/>
  <c r="Q345" i="8"/>
  <c r="Y344" i="8"/>
  <c r="U344" i="8"/>
  <c r="S344" i="8"/>
  <c r="R344" i="8"/>
  <c r="Q344" i="8"/>
  <c r="Y343" i="8"/>
  <c r="U343" i="8"/>
  <c r="S343" i="8"/>
  <c r="R343" i="8"/>
  <c r="Q343" i="8"/>
  <c r="Y342" i="8"/>
  <c r="U342" i="8"/>
  <c r="S342" i="8"/>
  <c r="R342" i="8"/>
  <c r="Q342" i="8"/>
  <c r="Y341" i="8"/>
  <c r="U341" i="8"/>
  <c r="S341" i="8"/>
  <c r="R341" i="8"/>
  <c r="Q341" i="8"/>
  <c r="Y340" i="8"/>
  <c r="U340" i="8"/>
  <c r="S340" i="8"/>
  <c r="R340" i="8"/>
  <c r="Q340" i="8"/>
  <c r="Y339" i="8"/>
  <c r="U339" i="8"/>
  <c r="S339" i="8"/>
  <c r="R339" i="8"/>
  <c r="Q339" i="8"/>
  <c r="Y338" i="8"/>
  <c r="U338" i="8"/>
  <c r="S338" i="8"/>
  <c r="R338" i="8"/>
  <c r="Q338" i="8"/>
  <c r="Y337" i="8"/>
  <c r="U337" i="8"/>
  <c r="S337" i="8"/>
  <c r="R337" i="8"/>
  <c r="Q337" i="8"/>
  <c r="Y336" i="8"/>
  <c r="U336" i="8"/>
  <c r="S336" i="8"/>
  <c r="R336" i="8"/>
  <c r="Q336" i="8"/>
  <c r="Y335" i="8"/>
  <c r="U335" i="8"/>
  <c r="S335" i="8"/>
  <c r="R335" i="8"/>
  <c r="Q335" i="8"/>
  <c r="Y334" i="8"/>
  <c r="U334" i="8"/>
  <c r="S334" i="8"/>
  <c r="R334" i="8"/>
  <c r="Q334" i="8"/>
  <c r="Y333" i="8"/>
  <c r="U333" i="8"/>
  <c r="S333" i="8"/>
  <c r="R333" i="8"/>
  <c r="Q333" i="8"/>
  <c r="Y332" i="8"/>
  <c r="U332" i="8"/>
  <c r="S332" i="8"/>
  <c r="R332" i="8"/>
  <c r="Q332" i="8"/>
  <c r="Y331" i="8"/>
  <c r="U331" i="8"/>
  <c r="S331" i="8"/>
  <c r="R331" i="8"/>
  <c r="Q331" i="8"/>
  <c r="Y330" i="8"/>
  <c r="U330" i="8"/>
  <c r="S330" i="8"/>
  <c r="R330" i="8"/>
  <c r="Q330" i="8"/>
  <c r="Y329" i="8"/>
  <c r="U329" i="8"/>
  <c r="S329" i="8"/>
  <c r="R329" i="8"/>
  <c r="Q329" i="8"/>
  <c r="Y328" i="8"/>
  <c r="U328" i="8"/>
  <c r="S328" i="8"/>
  <c r="R328" i="8"/>
  <c r="Q328" i="8"/>
  <c r="Y327" i="8"/>
  <c r="U327" i="8"/>
  <c r="S327" i="8"/>
  <c r="R327" i="8"/>
  <c r="Q327" i="8"/>
  <c r="Y326" i="8"/>
  <c r="U326" i="8"/>
  <c r="S326" i="8"/>
  <c r="R326" i="8"/>
  <c r="Q326" i="8"/>
  <c r="Y325" i="8"/>
  <c r="U325" i="8"/>
  <c r="S325" i="8"/>
  <c r="R325" i="8"/>
  <c r="Q325" i="8"/>
  <c r="Y324" i="8"/>
  <c r="U324" i="8"/>
  <c r="S324" i="8"/>
  <c r="R324" i="8"/>
  <c r="Q324" i="8"/>
  <c r="Y323" i="8"/>
  <c r="U323" i="8"/>
  <c r="S323" i="8"/>
  <c r="R323" i="8"/>
  <c r="Q323" i="8"/>
  <c r="Y322" i="8"/>
  <c r="U322" i="8"/>
  <c r="S322" i="8"/>
  <c r="R322" i="8"/>
  <c r="Q322" i="8"/>
  <c r="Y321" i="8"/>
  <c r="U321" i="8"/>
  <c r="S321" i="8"/>
  <c r="R321" i="8"/>
  <c r="Q321" i="8"/>
  <c r="Y320" i="8"/>
  <c r="U320" i="8"/>
  <c r="S320" i="8"/>
  <c r="R320" i="8"/>
  <c r="Q320" i="8"/>
  <c r="Y319" i="8"/>
  <c r="U319" i="8"/>
  <c r="S319" i="8"/>
  <c r="R319" i="8"/>
  <c r="Q319" i="8"/>
  <c r="Y318" i="8"/>
  <c r="U318" i="8"/>
  <c r="S318" i="8"/>
  <c r="R318" i="8"/>
  <c r="Q318" i="8"/>
  <c r="Y317" i="8"/>
  <c r="U317" i="8"/>
  <c r="S317" i="8"/>
  <c r="R317" i="8"/>
  <c r="Q317" i="8"/>
  <c r="Y316" i="8"/>
  <c r="U316" i="8"/>
  <c r="S316" i="8"/>
  <c r="R316" i="8"/>
  <c r="Q316" i="8"/>
  <c r="Y315" i="8"/>
  <c r="U315" i="8"/>
  <c r="S315" i="8"/>
  <c r="R315" i="8"/>
  <c r="Q315" i="8"/>
  <c r="Y314" i="8"/>
  <c r="U314" i="8"/>
  <c r="S314" i="8"/>
  <c r="R314" i="8"/>
  <c r="Q314" i="8"/>
  <c r="Y313" i="8"/>
  <c r="U313" i="8"/>
  <c r="S313" i="8"/>
  <c r="R313" i="8"/>
  <c r="Q313" i="8"/>
  <c r="Y312" i="8"/>
  <c r="U312" i="8"/>
  <c r="S312" i="8"/>
  <c r="R312" i="8"/>
  <c r="Q312" i="8"/>
  <c r="Y311" i="8"/>
  <c r="U311" i="8"/>
  <c r="S311" i="8"/>
  <c r="R311" i="8"/>
  <c r="Q311" i="8"/>
  <c r="Y310" i="8"/>
  <c r="U310" i="8"/>
  <c r="S310" i="8"/>
  <c r="R310" i="8"/>
  <c r="Q310" i="8"/>
  <c r="Y309" i="8"/>
  <c r="U309" i="8"/>
  <c r="S309" i="8"/>
  <c r="R309" i="8"/>
  <c r="Q309" i="8"/>
  <c r="Y308" i="8"/>
  <c r="U308" i="8"/>
  <c r="S308" i="8"/>
  <c r="R308" i="8"/>
  <c r="Q308" i="8"/>
  <c r="Y307" i="8"/>
  <c r="U307" i="8"/>
  <c r="S307" i="8"/>
  <c r="R307" i="8"/>
  <c r="Q307" i="8"/>
  <c r="Y306" i="8"/>
  <c r="U306" i="8"/>
  <c r="S306" i="8"/>
  <c r="R306" i="8"/>
  <c r="Q306" i="8"/>
  <c r="Y305" i="8"/>
  <c r="U305" i="8"/>
  <c r="S305" i="8"/>
  <c r="R305" i="8"/>
  <c r="Q305" i="8"/>
  <c r="Y304" i="8"/>
  <c r="U304" i="8"/>
  <c r="S304" i="8"/>
  <c r="R304" i="8"/>
  <c r="Q304" i="8"/>
  <c r="Y303" i="8"/>
  <c r="U303" i="8"/>
  <c r="S303" i="8"/>
  <c r="R303" i="8"/>
  <c r="Q303" i="8"/>
  <c r="Y302" i="8"/>
  <c r="U302" i="8"/>
  <c r="S302" i="8"/>
  <c r="R302" i="8"/>
  <c r="Q302" i="8"/>
  <c r="Y301" i="8"/>
  <c r="U301" i="8"/>
  <c r="S301" i="8"/>
  <c r="R301" i="8"/>
  <c r="Q301" i="8"/>
  <c r="Y300" i="8"/>
  <c r="U300" i="8"/>
  <c r="S300" i="8"/>
  <c r="R300" i="8"/>
  <c r="Q300" i="8"/>
  <c r="Y299" i="8"/>
  <c r="U299" i="8"/>
  <c r="S299" i="8"/>
  <c r="R299" i="8"/>
  <c r="Q299" i="8"/>
  <c r="Y298" i="8"/>
  <c r="U298" i="8"/>
  <c r="S298" i="8"/>
  <c r="R298" i="8"/>
  <c r="Q298" i="8"/>
  <c r="Y297" i="8"/>
  <c r="U297" i="8"/>
  <c r="S297" i="8"/>
  <c r="R297" i="8"/>
  <c r="Q297" i="8"/>
  <c r="Y296" i="8"/>
  <c r="U296" i="8"/>
  <c r="S296" i="8"/>
  <c r="R296" i="8"/>
  <c r="Q296" i="8"/>
  <c r="Y295" i="8"/>
  <c r="U295" i="8"/>
  <c r="S295" i="8"/>
  <c r="R295" i="8"/>
  <c r="Q295" i="8"/>
  <c r="Y294" i="8"/>
  <c r="U294" i="8"/>
  <c r="S294" i="8"/>
  <c r="R294" i="8"/>
  <c r="Q294" i="8"/>
  <c r="Y293" i="8"/>
  <c r="U293" i="8"/>
  <c r="S293" i="8"/>
  <c r="R293" i="8"/>
  <c r="Q293" i="8"/>
  <c r="Y292" i="8"/>
  <c r="U292" i="8"/>
  <c r="S292" i="8"/>
  <c r="R292" i="8"/>
  <c r="Q292" i="8"/>
  <c r="Y291" i="8"/>
  <c r="U291" i="8"/>
  <c r="S291" i="8"/>
  <c r="R291" i="8"/>
  <c r="Q291" i="8"/>
  <c r="Y290" i="8"/>
  <c r="U290" i="8"/>
  <c r="S290" i="8"/>
  <c r="R290" i="8"/>
  <c r="Q290" i="8"/>
  <c r="Y289" i="8"/>
  <c r="U289" i="8"/>
  <c r="S289" i="8"/>
  <c r="R289" i="8"/>
  <c r="Q289" i="8"/>
  <c r="Y288" i="8"/>
  <c r="U288" i="8"/>
  <c r="S288" i="8"/>
  <c r="R288" i="8"/>
  <c r="Q288" i="8"/>
  <c r="Y287" i="8"/>
  <c r="U287" i="8"/>
  <c r="S287" i="8"/>
  <c r="R287" i="8"/>
  <c r="Q287" i="8"/>
  <c r="Y286" i="8"/>
  <c r="U286" i="8"/>
  <c r="S286" i="8"/>
  <c r="R286" i="8"/>
  <c r="Q286" i="8"/>
  <c r="Y285" i="8"/>
  <c r="U285" i="8"/>
  <c r="S285" i="8"/>
  <c r="R285" i="8"/>
  <c r="Q285" i="8"/>
  <c r="Y284" i="8"/>
  <c r="U284" i="8"/>
  <c r="S284" i="8"/>
  <c r="R284" i="8"/>
  <c r="Q284" i="8"/>
  <c r="Y283" i="8"/>
  <c r="U283" i="8"/>
  <c r="S283" i="8"/>
  <c r="R283" i="8"/>
  <c r="Q283" i="8"/>
  <c r="Y282" i="8"/>
  <c r="U282" i="8"/>
  <c r="S282" i="8"/>
  <c r="R282" i="8"/>
  <c r="Q282" i="8"/>
  <c r="Y281" i="8"/>
  <c r="Q281" i="8"/>
  <c r="Y280" i="8"/>
  <c r="Q280" i="8"/>
  <c r="Y279" i="8"/>
  <c r="Q279" i="8"/>
  <c r="Y278" i="8"/>
  <c r="U278" i="8"/>
  <c r="S278" i="8"/>
  <c r="R278" i="8"/>
  <c r="Q278" i="8"/>
  <c r="Y277" i="8"/>
  <c r="U277" i="8"/>
  <c r="S277" i="8"/>
  <c r="R277" i="8"/>
  <c r="Q277" i="8"/>
  <c r="Y276" i="8"/>
  <c r="Q276" i="8"/>
  <c r="Y275" i="8"/>
  <c r="Q275" i="8"/>
  <c r="Y274" i="8"/>
  <c r="Q274" i="8"/>
  <c r="Y273" i="8"/>
  <c r="U273" i="8"/>
  <c r="S273" i="8"/>
  <c r="R273" i="8"/>
  <c r="Q273" i="8"/>
  <c r="Y272" i="8"/>
  <c r="Q272" i="8"/>
  <c r="Y271" i="8"/>
  <c r="Q271" i="8"/>
  <c r="Y270" i="8"/>
  <c r="Q270" i="8"/>
  <c r="Y269" i="8"/>
  <c r="Q269" i="8"/>
  <c r="Y268" i="8"/>
  <c r="U268" i="8"/>
  <c r="S268" i="8"/>
  <c r="R268" i="8"/>
  <c r="Q268" i="8"/>
  <c r="Y267" i="8"/>
  <c r="U267" i="8"/>
  <c r="S267" i="8"/>
  <c r="R267" i="8"/>
  <c r="Q267" i="8"/>
  <c r="Y266" i="8"/>
  <c r="Q266" i="8"/>
  <c r="Y265" i="8"/>
  <c r="Q265" i="8"/>
  <c r="Y264" i="8"/>
  <c r="Q264" i="8"/>
  <c r="Y263" i="8"/>
  <c r="U263" i="8"/>
  <c r="S263" i="8"/>
  <c r="R263" i="8"/>
  <c r="Q263" i="8"/>
  <c r="Y262" i="8"/>
  <c r="Q262" i="8"/>
  <c r="Y261" i="8"/>
  <c r="Q261" i="8"/>
  <c r="Y260" i="8"/>
  <c r="Q260" i="8"/>
  <c r="Y259" i="8"/>
  <c r="Q259" i="8"/>
  <c r="Y258" i="8"/>
  <c r="U258" i="8"/>
  <c r="S258" i="8"/>
  <c r="R258" i="8"/>
  <c r="Q258" i="8"/>
  <c r="Y257" i="8"/>
  <c r="Q257" i="8"/>
  <c r="Y256" i="8"/>
  <c r="Q256" i="8"/>
  <c r="Y255" i="8"/>
  <c r="Q255" i="8"/>
  <c r="Y254" i="8"/>
  <c r="Q254" i="8"/>
  <c r="Y253" i="8"/>
  <c r="U253" i="8"/>
  <c r="S253" i="8"/>
  <c r="R253" i="8"/>
  <c r="Q253" i="8"/>
  <c r="Y252" i="8"/>
  <c r="Q252" i="8"/>
  <c r="Y251" i="8"/>
  <c r="Q251" i="8"/>
  <c r="Y250" i="8"/>
  <c r="Q250" i="8"/>
  <c r="Y249" i="8"/>
  <c r="Q249" i="8"/>
  <c r="Y248" i="8"/>
  <c r="U248" i="8"/>
  <c r="S248" i="8"/>
  <c r="R248" i="8"/>
  <c r="Q248" i="8"/>
  <c r="Y247" i="8"/>
  <c r="U247" i="8"/>
  <c r="S247" i="8"/>
  <c r="R247" i="8"/>
  <c r="Q247" i="8"/>
  <c r="Y246" i="8"/>
  <c r="Q246" i="8"/>
  <c r="Y245" i="8"/>
  <c r="Q245" i="8"/>
  <c r="Y244" i="8"/>
  <c r="Q244" i="8"/>
  <c r="Y243" i="8"/>
  <c r="U243" i="8"/>
  <c r="S243" i="8"/>
  <c r="R243" i="8"/>
  <c r="Q243" i="8"/>
  <c r="Y242" i="8"/>
  <c r="U242" i="8"/>
  <c r="S242" i="8"/>
  <c r="R242" i="8"/>
  <c r="Q242" i="8"/>
  <c r="Y241" i="8"/>
  <c r="Q241" i="8"/>
  <c r="Y240" i="8"/>
  <c r="Q240" i="8"/>
  <c r="Y239" i="8"/>
  <c r="Q239" i="8"/>
  <c r="Y238" i="8"/>
  <c r="U238" i="8"/>
  <c r="S238" i="8"/>
  <c r="R238" i="8"/>
  <c r="Q238" i="8"/>
  <c r="Y237" i="8"/>
  <c r="Q237" i="8"/>
  <c r="Y236" i="8"/>
  <c r="Q236" i="8"/>
  <c r="Y235" i="8"/>
  <c r="Q235" i="8"/>
  <c r="Y234" i="8"/>
  <c r="Q234" i="8"/>
  <c r="Y233" i="8"/>
  <c r="U233" i="8"/>
  <c r="S233" i="8"/>
  <c r="R233" i="8"/>
  <c r="Q233" i="8"/>
  <c r="Y232" i="8"/>
  <c r="Q232" i="8"/>
  <c r="Y231" i="8"/>
  <c r="Q231" i="8"/>
  <c r="Y230" i="8"/>
  <c r="Q230" i="8"/>
  <c r="Y229" i="8"/>
  <c r="Q229" i="8"/>
  <c r="Y228" i="8"/>
  <c r="Q228" i="8"/>
  <c r="Y227" i="8"/>
  <c r="U227" i="8"/>
  <c r="S227" i="8"/>
  <c r="R227" i="8"/>
  <c r="Q227" i="8"/>
  <c r="Y226" i="8"/>
  <c r="Q226" i="8"/>
  <c r="Y225" i="8"/>
  <c r="Q225" i="8"/>
  <c r="Y224" i="8"/>
  <c r="Q224" i="8"/>
  <c r="Y223" i="8"/>
  <c r="U223" i="8"/>
  <c r="S223" i="8"/>
  <c r="R223" i="8"/>
  <c r="Q223" i="8"/>
  <c r="Y222" i="8"/>
  <c r="U222" i="8"/>
  <c r="S222" i="8"/>
  <c r="R222" i="8"/>
  <c r="Q222" i="8"/>
  <c r="Y221" i="8"/>
  <c r="Q221" i="8"/>
  <c r="Y220" i="8"/>
  <c r="Q220" i="8"/>
  <c r="Y219" i="8"/>
  <c r="Q219" i="8"/>
  <c r="Y218" i="8"/>
  <c r="U218" i="8"/>
  <c r="S218" i="8"/>
  <c r="R218" i="8"/>
  <c r="Q218" i="8"/>
  <c r="Y217" i="8"/>
  <c r="Q217" i="8"/>
  <c r="Y216" i="8"/>
  <c r="Q216" i="8"/>
  <c r="Y215" i="8"/>
  <c r="Q215" i="8"/>
  <c r="Y214" i="8"/>
  <c r="Q214" i="8"/>
  <c r="Y213" i="8"/>
  <c r="Q213" i="8"/>
  <c r="Y212" i="8"/>
  <c r="U212" i="8"/>
  <c r="S212" i="8"/>
  <c r="R212" i="8"/>
  <c r="Q212" i="8"/>
  <c r="Y211" i="8"/>
  <c r="Q211" i="8"/>
  <c r="Y210" i="8"/>
  <c r="Q210" i="8"/>
  <c r="Y209" i="8"/>
  <c r="Q209" i="8"/>
  <c r="Y208" i="8"/>
  <c r="Q208" i="8"/>
  <c r="Y207" i="8"/>
  <c r="U207" i="8"/>
  <c r="S207" i="8"/>
  <c r="R207" i="8"/>
  <c r="Q207" i="8"/>
  <c r="Y206" i="8"/>
  <c r="U206" i="8"/>
  <c r="S206" i="8"/>
  <c r="R206" i="8"/>
  <c r="Q206" i="8"/>
  <c r="Y205" i="8"/>
  <c r="Q205" i="8"/>
  <c r="Y204" i="8"/>
  <c r="Q204" i="8"/>
  <c r="Y203" i="8"/>
  <c r="Q203" i="8"/>
  <c r="Y202" i="8"/>
  <c r="U202" i="8"/>
  <c r="S202" i="8"/>
  <c r="R202" i="8"/>
  <c r="Q202" i="8"/>
  <c r="Y201" i="8"/>
  <c r="Q201" i="8"/>
  <c r="Y200" i="8"/>
  <c r="Q200" i="8"/>
  <c r="Y199" i="8"/>
  <c r="Q199" i="8"/>
  <c r="Y198" i="8"/>
  <c r="Q198" i="8"/>
  <c r="Y197" i="8"/>
  <c r="U197" i="8"/>
  <c r="S197" i="8"/>
  <c r="R197" i="8"/>
  <c r="Q197" i="8"/>
  <c r="Y196" i="8"/>
  <c r="Q196" i="8"/>
  <c r="Y195" i="8"/>
  <c r="Q195" i="8"/>
  <c r="Y194" i="8"/>
  <c r="Q194" i="8"/>
  <c r="Y193" i="8"/>
  <c r="Q193" i="8"/>
  <c r="Y192" i="8"/>
  <c r="Q192" i="8"/>
  <c r="Y191" i="8"/>
  <c r="U191" i="8"/>
  <c r="S191" i="8"/>
  <c r="R191" i="8"/>
  <c r="Q191" i="8"/>
  <c r="Y190" i="8"/>
  <c r="Q190" i="8"/>
  <c r="Y189" i="8"/>
  <c r="Q189" i="8"/>
  <c r="Y188" i="8"/>
  <c r="Q188" i="8"/>
  <c r="Y187" i="8"/>
  <c r="Q187" i="8"/>
  <c r="Y186" i="8"/>
  <c r="U186" i="8"/>
  <c r="S186" i="8"/>
  <c r="R186" i="8"/>
  <c r="Q186" i="8"/>
  <c r="Y185" i="8"/>
  <c r="Q185" i="8"/>
  <c r="Y184" i="8"/>
  <c r="Q184" i="8"/>
  <c r="Y183" i="8"/>
  <c r="Q183" i="8"/>
  <c r="Y182" i="8"/>
  <c r="Q182" i="8"/>
  <c r="Y181" i="8"/>
  <c r="U181" i="8"/>
  <c r="S181" i="8"/>
  <c r="R181" i="8"/>
  <c r="Q181" i="8"/>
  <c r="Y180" i="8"/>
  <c r="Q180" i="8"/>
  <c r="Y179" i="8"/>
  <c r="Q179" i="8"/>
  <c r="Y178" i="8"/>
  <c r="Q178" i="8"/>
  <c r="Y177" i="8"/>
  <c r="Q177" i="8"/>
  <c r="Y176" i="8"/>
  <c r="U176" i="8"/>
  <c r="S176" i="8"/>
  <c r="R176" i="8"/>
  <c r="Q176" i="8"/>
  <c r="Y175" i="8"/>
  <c r="S175" i="8"/>
  <c r="R175" i="8"/>
  <c r="Q175" i="8"/>
  <c r="Y174" i="8"/>
  <c r="Q174" i="8"/>
  <c r="Y173" i="8"/>
  <c r="Q173" i="8"/>
  <c r="Y172" i="8"/>
  <c r="Q172" i="8"/>
  <c r="Y171" i="8"/>
  <c r="U171" i="8"/>
  <c r="S171" i="8"/>
  <c r="R171" i="8"/>
  <c r="Q171" i="8"/>
  <c r="Y170" i="8"/>
  <c r="U170" i="8"/>
  <c r="S170" i="8"/>
  <c r="R170" i="8"/>
  <c r="Q170" i="8"/>
  <c r="Y169" i="8"/>
  <c r="U169" i="8"/>
  <c r="S169" i="8"/>
  <c r="R169" i="8"/>
  <c r="Q169" i="8"/>
  <c r="Y168" i="8"/>
  <c r="Q168" i="8"/>
  <c r="Y167" i="8"/>
  <c r="Q167" i="8"/>
  <c r="Y166" i="8"/>
  <c r="Q166" i="8"/>
  <c r="Y165" i="8"/>
  <c r="U165" i="8"/>
  <c r="S165" i="8"/>
  <c r="R165" i="8"/>
  <c r="Q165" i="8"/>
  <c r="Y164" i="8"/>
  <c r="U164" i="8"/>
  <c r="S164" i="8"/>
  <c r="R164" i="8"/>
  <c r="Q164" i="8"/>
  <c r="Y163" i="8"/>
  <c r="Q163" i="8"/>
  <c r="Y162" i="8"/>
  <c r="Q162" i="8"/>
  <c r="Y161" i="8"/>
  <c r="Q161" i="8"/>
  <c r="Y160" i="8"/>
  <c r="Q160" i="8"/>
  <c r="Y159" i="8"/>
  <c r="U159" i="8"/>
  <c r="S159" i="8"/>
  <c r="R159" i="8"/>
  <c r="Q159" i="8"/>
  <c r="Y158" i="8"/>
  <c r="Q158" i="8"/>
  <c r="Y157" i="8"/>
  <c r="Q157" i="8"/>
  <c r="Y156" i="8"/>
  <c r="Q156" i="8"/>
  <c r="Y155" i="8"/>
  <c r="Q155" i="8"/>
  <c r="Y154" i="8"/>
  <c r="U154" i="8"/>
  <c r="S154" i="8"/>
  <c r="R154" i="8"/>
  <c r="Q154" i="8"/>
  <c r="Y153" i="8"/>
  <c r="U153" i="8"/>
  <c r="S153" i="8"/>
  <c r="R153" i="8"/>
  <c r="Q153" i="8"/>
  <c r="Y152" i="8"/>
  <c r="U152" i="8"/>
  <c r="S152" i="8"/>
  <c r="R152" i="8"/>
  <c r="Q152" i="8"/>
  <c r="Y151" i="8"/>
  <c r="Q151" i="8"/>
  <c r="Y150" i="8"/>
  <c r="Q150" i="8"/>
  <c r="Y149" i="8"/>
  <c r="Q149" i="8"/>
  <c r="Y148" i="8"/>
  <c r="U148" i="8"/>
  <c r="S148" i="8"/>
  <c r="R148" i="8"/>
  <c r="Q148" i="8"/>
  <c r="Y147" i="8"/>
  <c r="U147" i="8"/>
  <c r="S147" i="8"/>
  <c r="R147" i="8"/>
  <c r="Q147" i="8"/>
  <c r="Y146" i="8"/>
  <c r="Q146" i="8"/>
  <c r="Y145" i="8"/>
  <c r="Q145" i="8"/>
  <c r="Y144" i="8"/>
  <c r="Q144" i="8"/>
  <c r="Y143" i="8"/>
  <c r="Q143" i="8"/>
  <c r="Y142" i="8"/>
  <c r="U142" i="8"/>
  <c r="S142" i="8"/>
  <c r="R142" i="8"/>
  <c r="Q142" i="8"/>
  <c r="Y141" i="8"/>
  <c r="Q141" i="8"/>
  <c r="Y140" i="8"/>
  <c r="Q140" i="8"/>
  <c r="Y139" i="8"/>
  <c r="Q139" i="8"/>
  <c r="Y138" i="8"/>
  <c r="Q138" i="8"/>
  <c r="Y137" i="8"/>
  <c r="U137" i="8"/>
  <c r="S137" i="8"/>
  <c r="R137" i="8"/>
  <c r="Q137" i="8"/>
  <c r="Y135" i="8"/>
  <c r="Q135" i="8"/>
  <c r="Y134" i="8"/>
  <c r="Q134" i="8"/>
  <c r="Y133" i="8"/>
  <c r="Q133" i="8"/>
  <c r="Y132" i="8"/>
  <c r="Q132" i="8"/>
  <c r="Y131" i="8"/>
  <c r="U131" i="8"/>
  <c r="S131" i="8"/>
  <c r="R131" i="8"/>
  <c r="Q131" i="8"/>
  <c r="Y129" i="8"/>
  <c r="Q129" i="8"/>
  <c r="Y128" i="8"/>
  <c r="Q128" i="8"/>
  <c r="Y127" i="8"/>
  <c r="Q127" i="8"/>
  <c r="Y126" i="8"/>
  <c r="Q126" i="8"/>
  <c r="Y125" i="8"/>
  <c r="U125" i="8"/>
  <c r="S125" i="8"/>
  <c r="R125" i="8"/>
  <c r="Q125" i="8"/>
  <c r="Y124" i="8"/>
  <c r="U124" i="8"/>
  <c r="S124" i="8"/>
  <c r="R124" i="8"/>
  <c r="Q124" i="8"/>
  <c r="Y123" i="8"/>
  <c r="Q123" i="8"/>
  <c r="Y122" i="8"/>
  <c r="Q122" i="8"/>
  <c r="Y121" i="8"/>
  <c r="Q121" i="8"/>
  <c r="Y120" i="8"/>
  <c r="U120" i="8"/>
  <c r="S120" i="8"/>
  <c r="R120" i="8"/>
  <c r="Q120" i="8"/>
  <c r="Y119" i="8"/>
  <c r="U119" i="8"/>
  <c r="S119" i="8"/>
  <c r="R119" i="8"/>
  <c r="Q119" i="8"/>
  <c r="Y118" i="8"/>
  <c r="Q118" i="8"/>
  <c r="Y117" i="8"/>
  <c r="Q117" i="8"/>
  <c r="Y116" i="8"/>
  <c r="Q116" i="8"/>
  <c r="Y115" i="8"/>
  <c r="U115" i="8"/>
  <c r="S115" i="8"/>
  <c r="R115" i="8"/>
  <c r="Q115" i="8"/>
  <c r="Y113" i="8"/>
  <c r="Q113" i="8"/>
  <c r="Y112" i="8"/>
  <c r="Q112" i="8"/>
  <c r="Y111" i="8"/>
  <c r="Q111" i="8"/>
  <c r="Y110" i="8"/>
  <c r="Q110" i="8"/>
  <c r="Y109" i="8"/>
  <c r="U109" i="8"/>
  <c r="S109" i="8"/>
  <c r="R109" i="8"/>
  <c r="Q109" i="8"/>
  <c r="Y108" i="8"/>
  <c r="Q108" i="8"/>
  <c r="Y107" i="8"/>
  <c r="Q107" i="8"/>
  <c r="Y106" i="8"/>
  <c r="Q106" i="8"/>
  <c r="Y105" i="8"/>
  <c r="Q105" i="8"/>
  <c r="Y104" i="8"/>
  <c r="U104" i="8"/>
  <c r="S104" i="8"/>
  <c r="R104" i="8"/>
  <c r="Q104" i="8"/>
  <c r="Y102" i="8"/>
  <c r="Q102" i="8"/>
  <c r="Y101" i="8"/>
  <c r="Q101" i="8"/>
  <c r="Y100" i="8"/>
  <c r="Q100" i="8"/>
  <c r="Y99" i="8"/>
  <c r="Q99" i="8"/>
  <c r="Y98" i="8"/>
  <c r="U98" i="8"/>
  <c r="S98" i="8"/>
  <c r="R98" i="8"/>
  <c r="Q98" i="8"/>
  <c r="Y97" i="8"/>
  <c r="Q97" i="8"/>
  <c r="Y96" i="8"/>
  <c r="Q96" i="8"/>
  <c r="Y95" i="8"/>
  <c r="Q95" i="8"/>
  <c r="Y94" i="8"/>
  <c r="Q94" i="8"/>
  <c r="Y93" i="8"/>
  <c r="U93" i="8"/>
  <c r="S93" i="8"/>
  <c r="R93" i="8"/>
  <c r="Q93" i="8"/>
  <c r="Y92" i="8"/>
  <c r="U92" i="8"/>
  <c r="S92" i="8"/>
  <c r="R92" i="8"/>
  <c r="Q92" i="8"/>
  <c r="Y91" i="8"/>
  <c r="Q91" i="8"/>
  <c r="Y90" i="8"/>
  <c r="Q90" i="8"/>
  <c r="Y89" i="8"/>
  <c r="Q89" i="8"/>
  <c r="Y88" i="8"/>
  <c r="U88" i="8"/>
  <c r="S88" i="8"/>
  <c r="R88" i="8"/>
  <c r="Q88" i="8"/>
  <c r="Y87" i="8"/>
  <c r="Q87" i="8"/>
  <c r="Y86" i="8"/>
  <c r="Q86" i="8"/>
  <c r="Y85" i="8"/>
  <c r="Q85" i="8"/>
  <c r="Y84" i="8"/>
  <c r="Q84" i="8"/>
  <c r="Y83" i="8"/>
  <c r="U83" i="8"/>
  <c r="S83" i="8"/>
  <c r="R83" i="8"/>
  <c r="Q83" i="8"/>
  <c r="Y82" i="8"/>
  <c r="U82" i="8"/>
  <c r="S82" i="8"/>
  <c r="R82" i="8"/>
  <c r="Q82" i="8"/>
  <c r="Y81" i="8"/>
  <c r="Q81" i="8"/>
  <c r="Y80" i="8"/>
  <c r="Q80" i="8"/>
  <c r="Y79" i="8"/>
  <c r="Q79" i="8"/>
  <c r="Y78" i="8"/>
  <c r="U78" i="8"/>
  <c r="S78" i="8"/>
  <c r="R78" i="8"/>
  <c r="Q78" i="8"/>
  <c r="Y77" i="8"/>
  <c r="U77" i="8"/>
  <c r="S77" i="8"/>
  <c r="R77" i="8"/>
  <c r="Q77" i="8"/>
  <c r="Y76" i="8"/>
  <c r="Q76" i="8"/>
  <c r="Y75" i="8"/>
  <c r="Q75" i="8"/>
  <c r="Y74" i="8"/>
  <c r="Q74" i="8"/>
  <c r="Y73" i="8"/>
  <c r="U73" i="8"/>
  <c r="S73" i="8"/>
  <c r="R73" i="8"/>
  <c r="Q73" i="8"/>
  <c r="Y72" i="8"/>
  <c r="Q72" i="8"/>
  <c r="Y71" i="8"/>
  <c r="Q71" i="8"/>
  <c r="Y70" i="8"/>
  <c r="Q70" i="8"/>
  <c r="Y69" i="8"/>
  <c r="Q69" i="8"/>
  <c r="Y68" i="8"/>
  <c r="U68" i="8"/>
  <c r="S68" i="8"/>
  <c r="R68" i="8"/>
  <c r="Q68" i="8"/>
  <c r="Y67" i="8"/>
  <c r="Q67" i="8"/>
  <c r="Y66" i="8"/>
  <c r="Q66" i="8"/>
  <c r="Y65" i="8"/>
  <c r="Q65" i="8"/>
  <c r="Y64" i="8"/>
  <c r="Q64" i="8"/>
  <c r="Y63" i="8"/>
  <c r="U63" i="8"/>
  <c r="S63" i="8"/>
  <c r="R63" i="8"/>
  <c r="Q63" i="8"/>
  <c r="Y62" i="8"/>
  <c r="Q62" i="8"/>
  <c r="Y61" i="8"/>
  <c r="Q61" i="8"/>
  <c r="Y60" i="8"/>
  <c r="Q60" i="8"/>
  <c r="Y59" i="8"/>
  <c r="Q59" i="8"/>
  <c r="Y58" i="8"/>
  <c r="U58" i="8"/>
  <c r="S58" i="8"/>
  <c r="R58" i="8"/>
  <c r="Q58" i="8"/>
  <c r="Y57" i="8"/>
  <c r="Q57" i="8"/>
  <c r="Y56" i="8"/>
  <c r="Q56" i="8"/>
  <c r="Y55" i="8"/>
  <c r="Q55" i="8"/>
  <c r="Y54" i="8"/>
  <c r="Q54" i="8"/>
  <c r="Y53" i="8"/>
  <c r="U53" i="8"/>
  <c r="S53" i="8"/>
  <c r="R53" i="8"/>
  <c r="Q53" i="8"/>
  <c r="Y52" i="8"/>
  <c r="Q52" i="8"/>
  <c r="Y51" i="8"/>
  <c r="Q51" i="8"/>
  <c r="Y50" i="8"/>
  <c r="Q50" i="8"/>
  <c r="Y49" i="8"/>
  <c r="Q49" i="8"/>
  <c r="Y48" i="8"/>
  <c r="U48" i="8"/>
  <c r="S48" i="8"/>
  <c r="R48" i="8"/>
  <c r="Q48" i="8"/>
  <c r="Y47" i="8"/>
  <c r="Q47" i="8"/>
  <c r="Y46" i="8"/>
  <c r="Q46" i="8"/>
  <c r="Y45" i="8"/>
  <c r="Q45" i="8"/>
  <c r="Y44" i="8"/>
  <c r="Q44" i="8"/>
  <c r="Y43" i="8"/>
  <c r="U43" i="8"/>
  <c r="S43" i="8"/>
  <c r="R43" i="8"/>
  <c r="Q43" i="8"/>
  <c r="Y42" i="8"/>
  <c r="Q42" i="8"/>
  <c r="Y41" i="8"/>
  <c r="Q41" i="8"/>
  <c r="Y40" i="8"/>
  <c r="Q40" i="8"/>
  <c r="Y39" i="8"/>
  <c r="Q39" i="8"/>
  <c r="Y38" i="8"/>
  <c r="U38" i="8"/>
  <c r="S38" i="8"/>
  <c r="R38" i="8"/>
  <c r="Q38" i="8"/>
  <c r="Y37" i="8"/>
  <c r="Q37" i="8"/>
  <c r="Y36" i="8"/>
  <c r="Q36" i="8"/>
  <c r="Y35" i="8"/>
  <c r="Q35" i="8"/>
  <c r="Y34" i="8"/>
  <c r="Q34" i="8"/>
  <c r="Y33" i="8"/>
  <c r="U33" i="8"/>
  <c r="S33" i="8"/>
  <c r="R33" i="8"/>
  <c r="Q33" i="8"/>
  <c r="Y32" i="8"/>
  <c r="U32" i="8"/>
  <c r="S32" i="8"/>
  <c r="R32" i="8"/>
  <c r="Q32" i="8"/>
  <c r="Y31" i="8"/>
  <c r="Q31" i="8"/>
  <c r="Y30" i="8"/>
  <c r="Q30" i="8"/>
  <c r="Y29" i="8"/>
  <c r="Q29" i="8"/>
  <c r="Y28" i="8"/>
  <c r="U28" i="8"/>
  <c r="S28" i="8"/>
  <c r="R28" i="8"/>
  <c r="Q28" i="8"/>
  <c r="Y27" i="8"/>
  <c r="U27" i="8"/>
  <c r="S27" i="8"/>
  <c r="R27" i="8"/>
  <c r="Q27" i="8"/>
  <c r="Y26" i="8"/>
  <c r="Q26" i="8"/>
  <c r="Y25" i="8"/>
  <c r="Q25" i="8"/>
  <c r="Y24" i="8"/>
  <c r="Q24" i="8"/>
  <c r="Y23" i="8"/>
  <c r="U23" i="8"/>
  <c r="S23" i="8"/>
  <c r="R23" i="8"/>
  <c r="Q23" i="8"/>
  <c r="Y22" i="8"/>
  <c r="U22" i="8"/>
  <c r="S22" i="8"/>
  <c r="R22" i="8"/>
  <c r="Q22" i="8"/>
  <c r="Y21" i="8"/>
  <c r="Q21" i="8"/>
  <c r="Y20" i="8"/>
  <c r="Q20" i="8"/>
  <c r="Y19" i="8"/>
  <c r="Q19" i="8"/>
  <c r="Y18" i="8"/>
  <c r="U18" i="8"/>
  <c r="S18" i="8"/>
  <c r="R18" i="8"/>
  <c r="Q18" i="8"/>
  <c r="Y17" i="8"/>
  <c r="Q17" i="8"/>
  <c r="Y16" i="8"/>
  <c r="Q16" i="8"/>
  <c r="Y15" i="8"/>
  <c r="Q15" i="8"/>
  <c r="Y14" i="8"/>
  <c r="Q14" i="8"/>
  <c r="Y13" i="8"/>
  <c r="U13" i="8"/>
  <c r="S13" i="8"/>
  <c r="R13" i="8"/>
  <c r="Q13" i="8"/>
  <c r="Y12" i="8"/>
  <c r="Q12" i="8"/>
  <c r="Y11" i="8"/>
  <c r="Q11" i="8"/>
  <c r="Y10" i="8"/>
  <c r="Q10" i="8"/>
  <c r="Y9" i="8"/>
  <c r="Q9" i="8"/>
  <c r="Y8" i="8"/>
  <c r="U8" i="8"/>
  <c r="S8" i="8"/>
  <c r="R8" i="8"/>
  <c r="Q8" i="8"/>
  <c r="Y7" i="8"/>
  <c r="Q7" i="8"/>
  <c r="Y6" i="8"/>
  <c r="Q6" i="8"/>
  <c r="Y5" i="8"/>
  <c r="Q5" i="8"/>
  <c r="W139" i="1"/>
  <c r="X139" i="1"/>
  <c r="Y139" i="1"/>
  <c r="Z139" i="1"/>
  <c r="G139" i="1" s="1"/>
  <c r="AA139" i="1"/>
  <c r="H139" i="1" s="1"/>
  <c r="AB139" i="1"/>
  <c r="I139" i="1" s="1"/>
  <c r="AC139" i="1"/>
  <c r="J139" i="1" s="1"/>
  <c r="AE139" i="1"/>
  <c r="M139" i="1" s="1"/>
  <c r="AF139" i="1"/>
  <c r="N139" i="1" s="1"/>
  <c r="AG139" i="1"/>
  <c r="O139" i="1" s="1"/>
  <c r="AL139" i="1"/>
  <c r="AM139" i="1"/>
  <c r="AN139" i="1"/>
  <c r="AO139" i="1"/>
  <c r="AP139" i="1"/>
  <c r="AQ139" i="1"/>
  <c r="AR139" i="1"/>
  <c r="AS139" i="1"/>
  <c r="AX139" i="1"/>
  <c r="AY139" i="1"/>
  <c r="Y5" i="1"/>
  <c r="Y7" i="1"/>
  <c r="Y11" i="1"/>
  <c r="Y8" i="1"/>
  <c r="Y12" i="1"/>
  <c r="Y13" i="1"/>
  <c r="Y9" i="1"/>
  <c r="Y10" i="1"/>
  <c r="Y14" i="1"/>
  <c r="Y15" i="1"/>
  <c r="Y16" i="1"/>
  <c r="Y18" i="1"/>
  <c r="Y17" i="1"/>
  <c r="Y19" i="1"/>
  <c r="Y20" i="1"/>
  <c r="Y73" i="1"/>
  <c r="Y22" i="1"/>
  <c r="Y21" i="1"/>
  <c r="Y25" i="1"/>
  <c r="Y23" i="1"/>
  <c r="Y28" i="1"/>
  <c r="Y76" i="1"/>
  <c r="Y24" i="1"/>
  <c r="Y27" i="1"/>
  <c r="Y29" i="1"/>
  <c r="Y31" i="1"/>
  <c r="Y30" i="1"/>
  <c r="Y32" i="1"/>
  <c r="Y33" i="1"/>
  <c r="Y34" i="1"/>
  <c r="Y26" i="1"/>
  <c r="Y35" i="1"/>
  <c r="Y36" i="1"/>
  <c r="Y37" i="1"/>
  <c r="Y38" i="1"/>
  <c r="Y41" i="1"/>
  <c r="Y39" i="1"/>
  <c r="Y44" i="1"/>
  <c r="Y42" i="1"/>
  <c r="Y40" i="1"/>
  <c r="Y45" i="1"/>
  <c r="Y47" i="1"/>
  <c r="Y43" i="1"/>
  <c r="Y46" i="1"/>
  <c r="Y49" i="1"/>
  <c r="Y50" i="1"/>
  <c r="Y51" i="1"/>
  <c r="Y52" i="1"/>
  <c r="Y53" i="1"/>
  <c r="Y48" i="1"/>
  <c r="Y54" i="1"/>
  <c r="Y55" i="1"/>
  <c r="Y56" i="1"/>
  <c r="Y57" i="1"/>
  <c r="Y58" i="1"/>
  <c r="Y59" i="1"/>
  <c r="Y60" i="1"/>
  <c r="Y61" i="1"/>
  <c r="Y62" i="1"/>
  <c r="Y63" i="1"/>
  <c r="Y64" i="1"/>
  <c r="Y65" i="1"/>
  <c r="Y67" i="1"/>
  <c r="Y69" i="1"/>
  <c r="Y66" i="1"/>
  <c r="Y68" i="1"/>
  <c r="Y72" i="1"/>
  <c r="Y74" i="1"/>
  <c r="Y75" i="1"/>
  <c r="Y70" i="1"/>
  <c r="Y77" i="1"/>
  <c r="Y78" i="1"/>
  <c r="Y71" i="1"/>
  <c r="Y79" i="1"/>
  <c r="Y80" i="1"/>
  <c r="Y82" i="1"/>
  <c r="Y81" i="1"/>
  <c r="Y83" i="1"/>
  <c r="Y87" i="1"/>
  <c r="Y85" i="1"/>
  <c r="Y88" i="1"/>
  <c r="Y89" i="1"/>
  <c r="Y84" i="1"/>
  <c r="Y86" i="1"/>
  <c r="Y90" i="1"/>
  <c r="Y91" i="1"/>
  <c r="Y93" i="1"/>
  <c r="Y95" i="1"/>
  <c r="Y96" i="1"/>
  <c r="Y97" i="1"/>
  <c r="Y98" i="1"/>
  <c r="Y99" i="1"/>
  <c r="Y100" i="1"/>
  <c r="Y101" i="1"/>
  <c r="Y102" i="1"/>
  <c r="Y103" i="1"/>
  <c r="Y104" i="1"/>
  <c r="Y105" i="1"/>
  <c r="Y108" i="1"/>
  <c r="Y107" i="1"/>
  <c r="Y109" i="1"/>
  <c r="Y110" i="1"/>
  <c r="Y112" i="1"/>
  <c r="Y113" i="1"/>
  <c r="Y114" i="1"/>
  <c r="Y115" i="1"/>
  <c r="Y111" i="1"/>
  <c r="Y116" i="1"/>
  <c r="Y119" i="1"/>
  <c r="Y117" i="1"/>
  <c r="Y118" i="1"/>
  <c r="Y121" i="1"/>
  <c r="Y120" i="1"/>
  <c r="Y122" i="1"/>
  <c r="Y123" i="1"/>
  <c r="Y125" i="1"/>
  <c r="Y124" i="1"/>
  <c r="Y126" i="1"/>
  <c r="Y127" i="1"/>
  <c r="Y129" i="1"/>
  <c r="Y128" i="1"/>
  <c r="Y130" i="1"/>
  <c r="Y131" i="1"/>
  <c r="Y132" i="1"/>
  <c r="Y135" i="1"/>
  <c r="Y133" i="1"/>
  <c r="Y136" i="1"/>
  <c r="Y134" i="1"/>
  <c r="Y137" i="1"/>
  <c r="Y138" i="1"/>
  <c r="Y141" i="1"/>
  <c r="Y140" i="1"/>
  <c r="Y106" i="1"/>
  <c r="Y92" i="1"/>
  <c r="Y94" i="1"/>
  <c r="Y6" i="1"/>
  <c r="AY94" i="1"/>
  <c r="AX94" i="1"/>
  <c r="AS94" i="1"/>
  <c r="AR94" i="1"/>
  <c r="AQ94" i="1"/>
  <c r="AP94" i="1"/>
  <c r="AO94" i="1"/>
  <c r="AN94" i="1"/>
  <c r="AM94" i="1"/>
  <c r="AL94" i="1"/>
  <c r="AG94" i="1"/>
  <c r="O94" i="1" s="1"/>
  <c r="AF94" i="1"/>
  <c r="N94" i="1" s="1"/>
  <c r="AE94" i="1"/>
  <c r="M94" i="1" s="1"/>
  <c r="AD94" i="1"/>
  <c r="L94" i="1" s="1"/>
  <c r="AC94" i="1"/>
  <c r="J94" i="1" s="1"/>
  <c r="AB94" i="1"/>
  <c r="I94" i="1" s="1"/>
  <c r="AA94" i="1"/>
  <c r="H94" i="1" s="1"/>
  <c r="Z94" i="1"/>
  <c r="G94" i="1" s="1"/>
  <c r="X94" i="1"/>
  <c r="J265" i="8" s="1"/>
  <c r="R265" i="8" s="1"/>
  <c r="W94" i="1"/>
  <c r="K265" i="8" s="1"/>
  <c r="S265" i="8" s="1"/>
  <c r="AY92" i="1"/>
  <c r="AX92" i="1"/>
  <c r="AS92" i="1"/>
  <c r="AR92" i="1"/>
  <c r="AQ92" i="1"/>
  <c r="AP92" i="1"/>
  <c r="AO92" i="1"/>
  <c r="AN92" i="1"/>
  <c r="AM92" i="1"/>
  <c r="AL92" i="1"/>
  <c r="AG92" i="1"/>
  <c r="O92" i="1" s="1"/>
  <c r="AF92" i="1"/>
  <c r="N92" i="1" s="1"/>
  <c r="AE92" i="1"/>
  <c r="M92" i="1" s="1"/>
  <c r="AD92" i="1"/>
  <c r="L92" i="1" s="1"/>
  <c r="AC92" i="1"/>
  <c r="J92" i="1" s="1"/>
  <c r="AB92" i="1"/>
  <c r="I92" i="1" s="1"/>
  <c r="AA92" i="1"/>
  <c r="H92" i="1" s="1"/>
  <c r="Z92" i="1"/>
  <c r="G92" i="1" s="1"/>
  <c r="X92" i="1"/>
  <c r="J116" i="9" s="1"/>
  <c r="W92" i="1"/>
  <c r="K116" i="9" s="1"/>
  <c r="AY106" i="1"/>
  <c r="AX106" i="1"/>
  <c r="AS106" i="1"/>
  <c r="AR106" i="1"/>
  <c r="AQ106" i="1"/>
  <c r="AP106" i="1"/>
  <c r="AO106" i="1"/>
  <c r="AN106" i="1"/>
  <c r="AM106" i="1"/>
  <c r="AL106" i="1"/>
  <c r="AG106" i="1"/>
  <c r="O106" i="1" s="1"/>
  <c r="AF106" i="1"/>
  <c r="N106" i="1" s="1"/>
  <c r="AE106" i="1"/>
  <c r="M106" i="1" s="1"/>
  <c r="AD106" i="1"/>
  <c r="L106" i="1" s="1"/>
  <c r="AC106" i="1"/>
  <c r="J106" i="1" s="1"/>
  <c r="AB106" i="1"/>
  <c r="I106" i="1" s="1"/>
  <c r="AA106" i="1"/>
  <c r="H106" i="1" s="1"/>
  <c r="Z106" i="1"/>
  <c r="G106" i="1" s="1"/>
  <c r="X106" i="1"/>
  <c r="J47" i="9" s="1"/>
  <c r="R47" i="9" s="1"/>
  <c r="W106" i="1"/>
  <c r="K47" i="9" s="1"/>
  <c r="S47" i="9" s="1"/>
  <c r="W5" i="1"/>
  <c r="W7" i="1"/>
  <c r="W11" i="1"/>
  <c r="W8" i="1"/>
  <c r="K44" i="9" s="1"/>
  <c r="W12" i="1"/>
  <c r="W13" i="1"/>
  <c r="W9" i="1"/>
  <c r="W10" i="1"/>
  <c r="W14" i="1"/>
  <c r="W15" i="1"/>
  <c r="W16" i="1"/>
  <c r="W18" i="1"/>
  <c r="K101" i="9" s="1"/>
  <c r="W17" i="1"/>
  <c r="W20" i="1"/>
  <c r="K32" i="9" s="1"/>
  <c r="W19" i="1"/>
  <c r="K98" i="9" s="1"/>
  <c r="W21" i="1"/>
  <c r="W73" i="1"/>
  <c r="W22" i="1"/>
  <c r="K236" i="8" s="1"/>
  <c r="S236" i="8" s="1"/>
  <c r="W23" i="1"/>
  <c r="W25" i="1"/>
  <c r="W24" i="1"/>
  <c r="W28" i="1"/>
  <c r="W27" i="1"/>
  <c r="W76" i="1"/>
  <c r="K79" i="9" s="1"/>
  <c r="W29" i="1"/>
  <c r="K37" i="9" s="1"/>
  <c r="W31" i="1"/>
  <c r="W30" i="1"/>
  <c r="W32" i="1"/>
  <c r="K34" i="9" s="1"/>
  <c r="W33" i="1"/>
  <c r="W34" i="1"/>
  <c r="W26" i="1"/>
  <c r="K249" i="8" s="1"/>
  <c r="S249" i="8" s="1"/>
  <c r="W35" i="1"/>
  <c r="K118" i="9" s="1"/>
  <c r="W36" i="1"/>
  <c r="K120" i="9" s="1"/>
  <c r="W38" i="1"/>
  <c r="K130" i="9" s="1"/>
  <c r="W37" i="1"/>
  <c r="W42" i="1"/>
  <c r="K121" i="9" s="1"/>
  <c r="W41" i="1"/>
  <c r="W39" i="1"/>
  <c r="K122" i="9" s="1"/>
  <c r="W44" i="1"/>
  <c r="K131" i="9" s="1"/>
  <c r="W40" i="1"/>
  <c r="K123" i="9" s="1"/>
  <c r="W45" i="1"/>
  <c r="W46" i="1"/>
  <c r="K124" i="9" s="1"/>
  <c r="W47" i="1"/>
  <c r="K129" i="9" s="1"/>
  <c r="W43" i="1"/>
  <c r="W49" i="1"/>
  <c r="W50" i="1"/>
  <c r="W51" i="1"/>
  <c r="K126" i="9" s="1"/>
  <c r="W52" i="1"/>
  <c r="W53" i="1"/>
  <c r="W48" i="1"/>
  <c r="K128" i="9" s="1"/>
  <c r="W54" i="1"/>
  <c r="W55" i="1"/>
  <c r="W56" i="1"/>
  <c r="W57" i="1"/>
  <c r="W58" i="1"/>
  <c r="W59" i="1"/>
  <c r="W60" i="1"/>
  <c r="K196" i="8" s="1"/>
  <c r="S196" i="8" s="1"/>
  <c r="W61" i="1"/>
  <c r="W62" i="1"/>
  <c r="K134" i="9" s="1"/>
  <c r="W63" i="1"/>
  <c r="W64" i="1"/>
  <c r="W65" i="1"/>
  <c r="W67" i="1"/>
  <c r="W69" i="1"/>
  <c r="W66" i="1"/>
  <c r="K76" i="9" s="1"/>
  <c r="W68" i="1"/>
  <c r="K208" i="8" s="1"/>
  <c r="S208" i="8" s="1"/>
  <c r="W72" i="1"/>
  <c r="W74" i="1"/>
  <c r="W75" i="1"/>
  <c r="W70" i="1"/>
  <c r="K204" i="8" s="1"/>
  <c r="S204" i="8" s="1"/>
  <c r="W77" i="1"/>
  <c r="W78" i="1"/>
  <c r="W71" i="1"/>
  <c r="W79" i="1"/>
  <c r="K113" i="9" s="1"/>
  <c r="W80" i="1"/>
  <c r="K114" i="9" s="1"/>
  <c r="W82" i="1"/>
  <c r="W81" i="1"/>
  <c r="K112" i="9" s="1"/>
  <c r="W83" i="1"/>
  <c r="W87" i="1"/>
  <c r="W85" i="1"/>
  <c r="W88" i="1"/>
  <c r="W89" i="1"/>
  <c r="W84" i="1"/>
  <c r="K115" i="9" s="1"/>
  <c r="W86" i="1"/>
  <c r="K262" i="8" s="1"/>
  <c r="S262" i="8" s="1"/>
  <c r="W90" i="1"/>
  <c r="W91" i="1"/>
  <c r="K25" i="9" s="1"/>
  <c r="W93" i="1"/>
  <c r="W95" i="1"/>
  <c r="W96" i="1"/>
  <c r="W97" i="1"/>
  <c r="W98" i="1"/>
  <c r="W99" i="1"/>
  <c r="W100" i="1"/>
  <c r="W101" i="1"/>
  <c r="K105" i="9" s="1"/>
  <c r="W102" i="1"/>
  <c r="K108" i="9" s="1"/>
  <c r="W110" i="1"/>
  <c r="W103" i="1"/>
  <c r="K109" i="9" s="1"/>
  <c r="W104" i="1"/>
  <c r="K107" i="9" s="1"/>
  <c r="W105" i="1"/>
  <c r="K106" i="9" s="1"/>
  <c r="W108" i="1"/>
  <c r="W107" i="1"/>
  <c r="W109" i="1"/>
  <c r="K110" i="9" s="1"/>
  <c r="W112" i="1"/>
  <c r="W113" i="1"/>
  <c r="W114" i="1"/>
  <c r="W115" i="1"/>
  <c r="W111" i="1"/>
  <c r="W116" i="1"/>
  <c r="W119" i="1"/>
  <c r="W117" i="1"/>
  <c r="W118" i="1"/>
  <c r="K83" i="9" s="1"/>
  <c r="W121" i="1"/>
  <c r="W120" i="1"/>
  <c r="W122" i="1"/>
  <c r="W123" i="1"/>
  <c r="W125" i="1"/>
  <c r="W124" i="1"/>
  <c r="K81" i="9" s="1"/>
  <c r="W126" i="1"/>
  <c r="W127" i="1"/>
  <c r="W129" i="1"/>
  <c r="W128" i="1"/>
  <c r="W130" i="1"/>
  <c r="W131" i="1"/>
  <c r="W132" i="1"/>
  <c r="W135" i="1"/>
  <c r="W133" i="1"/>
  <c r="W136" i="1"/>
  <c r="W134" i="1"/>
  <c r="K89" i="9" s="1"/>
  <c r="W137" i="1"/>
  <c r="W138" i="1"/>
  <c r="W141" i="1"/>
  <c r="W140" i="1"/>
  <c r="K85" i="9" s="1"/>
  <c r="R27" i="9"/>
  <c r="Q27" i="9"/>
  <c r="Q26" i="9"/>
  <c r="Q31" i="9"/>
  <c r="U31" i="9"/>
  <c r="Q32" i="9"/>
  <c r="U32" i="9"/>
  <c r="Q38" i="9"/>
  <c r="U38" i="9"/>
  <c r="I28" i="9"/>
  <c r="Q28" i="9" s="1"/>
  <c r="L28" i="9"/>
  <c r="U28" i="9"/>
  <c r="U4" i="9"/>
  <c r="U5" i="9" s="1"/>
  <c r="U6" i="9" s="1"/>
  <c r="U7" i="9" s="1"/>
  <c r="U8" i="9" s="1"/>
  <c r="U9" i="9" s="1"/>
  <c r="U10" i="9" s="1"/>
  <c r="U11" i="9"/>
  <c r="U12" i="9"/>
  <c r="U13" i="9" s="1"/>
  <c r="U14" i="9" s="1"/>
  <c r="U15" i="9" s="1"/>
  <c r="U16" i="9"/>
  <c r="U17" i="9"/>
  <c r="U18" i="9" s="1"/>
  <c r="U19" i="9"/>
  <c r="U20" i="9"/>
  <c r="U21" i="9"/>
  <c r="U22" i="9" s="1"/>
  <c r="U23" i="9" s="1"/>
  <c r="U24" i="9"/>
  <c r="U25" i="9" s="1"/>
  <c r="U26" i="9" s="1"/>
  <c r="U27" i="9" s="1"/>
  <c r="U3" i="9"/>
  <c r="AY140" i="1"/>
  <c r="AX140" i="1"/>
  <c r="AS140" i="1"/>
  <c r="AR140" i="1"/>
  <c r="AQ140" i="1"/>
  <c r="AP140" i="1"/>
  <c r="AO140" i="1"/>
  <c r="AN140" i="1"/>
  <c r="AM140" i="1"/>
  <c r="AL140" i="1"/>
  <c r="AG140" i="1"/>
  <c r="O140" i="1" s="1"/>
  <c r="AF140" i="1"/>
  <c r="N140" i="1" s="1"/>
  <c r="AE140" i="1"/>
  <c r="M140" i="1" s="1"/>
  <c r="AD140" i="1"/>
  <c r="L140" i="1" s="1"/>
  <c r="AC140" i="1"/>
  <c r="J140" i="1" s="1"/>
  <c r="AB140" i="1"/>
  <c r="I140" i="1" s="1"/>
  <c r="AA140" i="1"/>
  <c r="H140" i="1" s="1"/>
  <c r="Z140" i="1"/>
  <c r="G140" i="1" s="1"/>
  <c r="X140" i="1"/>
  <c r="J85" i="9" s="1"/>
  <c r="Q23" i="9"/>
  <c r="Q24" i="9"/>
  <c r="Q25" i="9"/>
  <c r="Q17" i="9"/>
  <c r="Q22" i="9"/>
  <c r="Q21" i="9"/>
  <c r="Q20" i="9"/>
  <c r="Q19" i="9"/>
  <c r="Q18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O3" i="9"/>
  <c r="O4" i="9" s="1"/>
  <c r="N3" i="9"/>
  <c r="N4" i="9" s="1"/>
  <c r="M3" i="9"/>
  <c r="M4" i="9" s="1"/>
  <c r="Q3" i="9"/>
  <c r="Q534" i="8"/>
  <c r="Q535" i="8"/>
  <c r="Q536" i="8"/>
  <c r="Q537" i="8"/>
  <c r="Q539" i="8"/>
  <c r="Q541" i="8"/>
  <c r="I544" i="8"/>
  <c r="J544" i="8"/>
  <c r="K544" i="8"/>
  <c r="L544" i="8"/>
  <c r="Q532" i="8"/>
  <c r="R532" i="8"/>
  <c r="S532" i="8"/>
  <c r="Q533" i="8"/>
  <c r="R533" i="8"/>
  <c r="S533" i="8"/>
  <c r="Q538" i="8"/>
  <c r="R538" i="8"/>
  <c r="S538" i="8"/>
  <c r="Q540" i="8"/>
  <c r="R540" i="8"/>
  <c r="S540" i="8"/>
  <c r="Q542" i="8"/>
  <c r="R542" i="8"/>
  <c r="S542" i="8"/>
  <c r="Q543" i="8"/>
  <c r="R543" i="8"/>
  <c r="S543" i="8"/>
  <c r="Q544" i="8"/>
  <c r="R544" i="8"/>
  <c r="S544" i="8"/>
  <c r="M3" i="8"/>
  <c r="M4" i="8" s="1"/>
  <c r="M5" i="8" s="1"/>
  <c r="M6" i="8" s="1"/>
  <c r="M7" i="8" s="1"/>
  <c r="M8" i="8" s="1"/>
  <c r="N3" i="8"/>
  <c r="N4" i="8" s="1"/>
  <c r="N5" i="8" s="1"/>
  <c r="N6" i="8" s="1"/>
  <c r="N7" i="8" s="1"/>
  <c r="N8" i="8" s="1"/>
  <c r="U532" i="8"/>
  <c r="Y532" i="8"/>
  <c r="U533" i="8"/>
  <c r="Y533" i="8"/>
  <c r="Y534" i="8"/>
  <c r="Y535" i="8"/>
  <c r="Y536" i="8"/>
  <c r="Y537" i="8"/>
  <c r="U538" i="8"/>
  <c r="Y538" i="8"/>
  <c r="Y539" i="8"/>
  <c r="U540" i="8"/>
  <c r="Y540" i="8"/>
  <c r="Y541" i="8"/>
  <c r="U542" i="8"/>
  <c r="Y542" i="8"/>
  <c r="U543" i="8"/>
  <c r="Y543" i="8"/>
  <c r="U544" i="8"/>
  <c r="Y544" i="8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2" i="4"/>
  <c r="K67" i="9" l="1"/>
  <c r="K127" i="9"/>
  <c r="K63" i="9"/>
  <c r="K125" i="9"/>
  <c r="K77" i="9"/>
  <c r="K135" i="9"/>
  <c r="K69" i="9"/>
  <c r="K119" i="9"/>
  <c r="K78" i="9"/>
  <c r="K136" i="9"/>
  <c r="K35" i="9"/>
  <c r="K100" i="9"/>
  <c r="K45" i="9"/>
  <c r="K93" i="9"/>
  <c r="K38" i="9"/>
  <c r="K102" i="9"/>
  <c r="K42" i="9"/>
  <c r="K95" i="9"/>
  <c r="K30" i="9"/>
  <c r="K103" i="9"/>
  <c r="K28" i="9"/>
  <c r="K99" i="9"/>
  <c r="K29" i="9"/>
  <c r="K97" i="9"/>
  <c r="K43" i="9"/>
  <c r="K94" i="9"/>
  <c r="K40" i="9"/>
  <c r="K91" i="9"/>
  <c r="K214" i="8"/>
  <c r="S214" i="8" s="1"/>
  <c r="K88" i="9"/>
  <c r="K12" i="9"/>
  <c r="K86" i="9"/>
  <c r="K276" i="8"/>
  <c r="S276" i="8" s="1"/>
  <c r="K49" i="9"/>
  <c r="S49" i="9" s="1"/>
  <c r="K281" i="8"/>
  <c r="S281" i="8" s="1"/>
  <c r="K54" i="9"/>
  <c r="S54" i="9" s="1"/>
  <c r="K269" i="8"/>
  <c r="S269" i="8" s="1"/>
  <c r="K48" i="9"/>
  <c r="S48" i="9" s="1"/>
  <c r="K182" i="8"/>
  <c r="S182" i="8" s="1"/>
  <c r="K72" i="9"/>
  <c r="K188" i="8"/>
  <c r="S188" i="8" s="1"/>
  <c r="K62" i="9"/>
  <c r="K192" i="8"/>
  <c r="S192" i="8" s="1"/>
  <c r="K71" i="9"/>
  <c r="K194" i="8"/>
  <c r="S194" i="8" s="1"/>
  <c r="K70" i="9"/>
  <c r="K177" i="8"/>
  <c r="S177" i="8" s="1"/>
  <c r="K57" i="9"/>
  <c r="K279" i="8"/>
  <c r="S279" i="8" s="1"/>
  <c r="K53" i="9"/>
  <c r="S53" i="9" s="1"/>
  <c r="K272" i="8"/>
  <c r="S272" i="8" s="1"/>
  <c r="K51" i="9"/>
  <c r="S51" i="9" s="1"/>
  <c r="K198" i="8"/>
  <c r="S198" i="8" s="1"/>
  <c r="K74" i="9"/>
  <c r="K195" i="8"/>
  <c r="S195" i="8" s="1"/>
  <c r="K65" i="9"/>
  <c r="K187" i="8"/>
  <c r="S187" i="8" s="1"/>
  <c r="K66" i="9"/>
  <c r="K200" i="8"/>
  <c r="S200" i="8" s="1"/>
  <c r="K75" i="9"/>
  <c r="K271" i="8"/>
  <c r="S271" i="8" s="1"/>
  <c r="K50" i="9"/>
  <c r="S50" i="9" s="1"/>
  <c r="K190" i="8"/>
  <c r="S190" i="8" s="1"/>
  <c r="K64" i="9"/>
  <c r="K184" i="8"/>
  <c r="S184" i="8" s="1"/>
  <c r="K68" i="9"/>
  <c r="K178" i="8"/>
  <c r="S178" i="8" s="1"/>
  <c r="K60" i="9"/>
  <c r="K274" i="8"/>
  <c r="S274" i="8" s="1"/>
  <c r="K52" i="9"/>
  <c r="S52" i="9" s="1"/>
  <c r="K183" i="8"/>
  <c r="S183" i="8" s="1"/>
  <c r="K61" i="9"/>
  <c r="K185" i="8"/>
  <c r="S185" i="8" s="1"/>
  <c r="K59" i="9"/>
  <c r="K179" i="8"/>
  <c r="S179" i="8" s="1"/>
  <c r="K58" i="9"/>
  <c r="P78" i="9"/>
  <c r="T78" i="9"/>
  <c r="K245" i="8"/>
  <c r="S245" i="8" s="1"/>
  <c r="K36" i="9"/>
  <c r="K240" i="8"/>
  <c r="S240" i="8" s="1"/>
  <c r="K31" i="9"/>
  <c r="K246" i="8"/>
  <c r="S246" i="8" s="1"/>
  <c r="K33" i="9"/>
  <c r="K107" i="8"/>
  <c r="K220" i="8"/>
  <c r="S220" i="8" s="1"/>
  <c r="K101" i="8"/>
  <c r="S101" i="8" s="1"/>
  <c r="K215" i="8"/>
  <c r="S215" i="8" s="1"/>
  <c r="K17" i="9"/>
  <c r="S17" i="9" s="1"/>
  <c r="K155" i="8"/>
  <c r="S155" i="8" s="1"/>
  <c r="K257" i="8"/>
  <c r="S257" i="8" s="1"/>
  <c r="K97" i="8"/>
  <c r="S97" i="8" s="1"/>
  <c r="K210" i="8"/>
  <c r="S210" i="8" s="1"/>
  <c r="K128" i="8"/>
  <c r="S128" i="8" s="1"/>
  <c r="K237" i="8"/>
  <c r="S237" i="8" s="1"/>
  <c r="K121" i="8"/>
  <c r="K230" i="8"/>
  <c r="S230" i="8" s="1"/>
  <c r="K166" i="8"/>
  <c r="S166" i="8" s="1"/>
  <c r="K270" i="8"/>
  <c r="S270" i="8" s="1"/>
  <c r="K102" i="8"/>
  <c r="S102" i="8" s="1"/>
  <c r="K216" i="8"/>
  <c r="S216" i="8" s="1"/>
  <c r="K108" i="8"/>
  <c r="K4" i="9"/>
  <c r="K213" i="8"/>
  <c r="S213" i="8" s="1"/>
  <c r="K16" i="9"/>
  <c r="K85" i="8"/>
  <c r="S85" i="8" s="1"/>
  <c r="K199" i="8"/>
  <c r="S199" i="8" s="1"/>
  <c r="K133" i="8"/>
  <c r="S133" i="8" s="1"/>
  <c r="K250" i="8"/>
  <c r="S250" i="8" s="1"/>
  <c r="K122" i="8"/>
  <c r="K231" i="8"/>
  <c r="S231" i="8" s="1"/>
  <c r="J166" i="8"/>
  <c r="R166" i="8" s="1"/>
  <c r="J270" i="8"/>
  <c r="R270" i="8" s="1"/>
  <c r="K256" i="8"/>
  <c r="S256" i="8" s="1"/>
  <c r="K23" i="9"/>
  <c r="K94" i="8"/>
  <c r="S94" i="8" s="1"/>
  <c r="K205" i="8"/>
  <c r="S205" i="8" s="1"/>
  <c r="K224" i="8"/>
  <c r="S224" i="8" s="1"/>
  <c r="K6" i="9"/>
  <c r="K167" i="8"/>
  <c r="S167" i="8" s="1"/>
  <c r="K275" i="8"/>
  <c r="S275" i="8" s="1"/>
  <c r="K149" i="8"/>
  <c r="S149" i="8" s="1"/>
  <c r="K260" i="8"/>
  <c r="S260" i="8" s="1"/>
  <c r="K75" i="8"/>
  <c r="S75" i="8" s="1"/>
  <c r="K193" i="8"/>
  <c r="S193" i="8" s="1"/>
  <c r="K140" i="8"/>
  <c r="S140" i="8" s="1"/>
  <c r="K244" i="8"/>
  <c r="S244" i="8" s="1"/>
  <c r="K129" i="8"/>
  <c r="S129" i="8" s="1"/>
  <c r="K239" i="8"/>
  <c r="S239" i="8" s="1"/>
  <c r="K225" i="8"/>
  <c r="S225" i="8" s="1"/>
  <c r="K7" i="9"/>
  <c r="K173" i="8"/>
  <c r="S173" i="8" s="1"/>
  <c r="K280" i="8"/>
  <c r="S280" i="8" s="1"/>
  <c r="K86" i="8"/>
  <c r="S86" i="8" s="1"/>
  <c r="K201" i="8"/>
  <c r="S201" i="8" s="1"/>
  <c r="K141" i="8"/>
  <c r="S141" i="8" s="1"/>
  <c r="K252" i="8"/>
  <c r="S252" i="8" s="1"/>
  <c r="K126" i="8"/>
  <c r="S126" i="8" s="1"/>
  <c r="K234" i="8"/>
  <c r="S234" i="8" s="1"/>
  <c r="J110" i="8"/>
  <c r="J13" i="9"/>
  <c r="J221" i="8"/>
  <c r="R221" i="8" s="1"/>
  <c r="K114" i="8"/>
  <c r="K226" i="8"/>
  <c r="S226" i="8" s="1"/>
  <c r="K26" i="9"/>
  <c r="K264" i="8"/>
  <c r="S264" i="8" s="1"/>
  <c r="K110" i="8"/>
  <c r="K221" i="8"/>
  <c r="S221" i="8" s="1"/>
  <c r="K13" i="9"/>
  <c r="K158" i="8"/>
  <c r="S158" i="8" s="1"/>
  <c r="K266" i="8"/>
  <c r="S266" i="8" s="1"/>
  <c r="K255" i="8"/>
  <c r="S255" i="8" s="1"/>
  <c r="K21" i="9"/>
  <c r="K136" i="8"/>
  <c r="S136" i="8" s="1"/>
  <c r="K251" i="8"/>
  <c r="S251" i="8" s="1"/>
  <c r="K117" i="8"/>
  <c r="K229" i="8"/>
  <c r="S229" i="8" s="1"/>
  <c r="K105" i="8"/>
  <c r="K219" i="8"/>
  <c r="S219" i="8" s="1"/>
  <c r="K11" i="9"/>
  <c r="K22" i="9"/>
  <c r="K254" i="8"/>
  <c r="S254" i="8" s="1"/>
  <c r="K127" i="8"/>
  <c r="S127" i="8" s="1"/>
  <c r="K235" i="8"/>
  <c r="S235" i="8" s="1"/>
  <c r="J26" i="9"/>
  <c r="J264" i="8"/>
  <c r="R264" i="8" s="1"/>
  <c r="K146" i="8"/>
  <c r="S146" i="8" s="1"/>
  <c r="K259" i="8"/>
  <c r="S259" i="8" s="1"/>
  <c r="K80" i="8"/>
  <c r="S80" i="8" s="1"/>
  <c r="K189" i="8"/>
  <c r="S189" i="8" s="1"/>
  <c r="K139" i="8"/>
  <c r="S139" i="8" s="1"/>
  <c r="K241" i="8"/>
  <c r="S241" i="8" s="1"/>
  <c r="K96" i="8"/>
  <c r="S96" i="8" s="1"/>
  <c r="K211" i="8"/>
  <c r="S211" i="8" s="1"/>
  <c r="K116" i="8"/>
  <c r="K228" i="8"/>
  <c r="S228" i="8" s="1"/>
  <c r="K156" i="8"/>
  <c r="S156" i="8" s="1"/>
  <c r="K261" i="8"/>
  <c r="S261" i="8" s="1"/>
  <c r="K24" i="9"/>
  <c r="K112" i="8"/>
  <c r="K5" i="9"/>
  <c r="K103" i="8"/>
  <c r="S103" i="8" s="1"/>
  <c r="K217" i="8"/>
  <c r="S217" i="8" s="1"/>
  <c r="K95" i="8"/>
  <c r="S95" i="8" s="1"/>
  <c r="K209" i="8"/>
  <c r="S209" i="8" s="1"/>
  <c r="K90" i="8"/>
  <c r="S90" i="8" s="1"/>
  <c r="K203" i="8"/>
  <c r="S203" i="8" s="1"/>
  <c r="K62" i="8"/>
  <c r="S62" i="8" s="1"/>
  <c r="K180" i="8"/>
  <c r="S180" i="8" s="1"/>
  <c r="K123" i="8"/>
  <c r="K232" i="8"/>
  <c r="S232" i="8" s="1"/>
  <c r="K67" i="8"/>
  <c r="S67" i="8" s="1"/>
  <c r="K12" i="8"/>
  <c r="S12" i="8" s="1"/>
  <c r="K47" i="8"/>
  <c r="S47" i="8" s="1"/>
  <c r="K162" i="8"/>
  <c r="S162" i="8" s="1"/>
  <c r="K135" i="8"/>
  <c r="S135" i="8" s="1"/>
  <c r="K138" i="8"/>
  <c r="S138" i="8" s="1"/>
  <c r="K9" i="8"/>
  <c r="S9" i="8" s="1"/>
  <c r="K66" i="8"/>
  <c r="S66" i="8" s="1"/>
  <c r="K7" i="8"/>
  <c r="S7" i="8" s="1"/>
  <c r="K59" i="8"/>
  <c r="S59" i="8" s="1"/>
  <c r="K161" i="8"/>
  <c r="S161" i="8" s="1"/>
  <c r="K46" i="8"/>
  <c r="S46" i="8" s="1"/>
  <c r="K143" i="8"/>
  <c r="S143" i="8" s="1"/>
  <c r="K24" i="8"/>
  <c r="S24" i="8" s="1"/>
  <c r="K15" i="8"/>
  <c r="S15" i="8" s="1"/>
  <c r="K74" i="8"/>
  <c r="S74" i="8" s="1"/>
  <c r="K4" i="8"/>
  <c r="K60" i="8"/>
  <c r="S60" i="8" s="1"/>
  <c r="K163" i="8"/>
  <c r="S163" i="8" s="1"/>
  <c r="K49" i="8"/>
  <c r="S49" i="8" s="1"/>
  <c r="K72" i="8"/>
  <c r="S72" i="8" s="1"/>
  <c r="K16" i="8"/>
  <c r="S16" i="8" s="1"/>
  <c r="K5" i="8"/>
  <c r="S5" i="8" s="1"/>
  <c r="K61" i="8"/>
  <c r="S61" i="8" s="1"/>
  <c r="K151" i="8"/>
  <c r="S151" i="8" s="1"/>
  <c r="K31" i="8"/>
  <c r="S31" i="8" s="1"/>
  <c r="K17" i="8"/>
  <c r="S17" i="8" s="1"/>
  <c r="K81" i="8"/>
  <c r="S81" i="8" s="1"/>
  <c r="K6" i="8"/>
  <c r="S6" i="8" s="1"/>
  <c r="K64" i="8"/>
  <c r="S64" i="8" s="1"/>
  <c r="K100" i="8"/>
  <c r="S100" i="8" s="1"/>
  <c r="K56" i="8"/>
  <c r="S56" i="8" s="1"/>
  <c r="K99" i="8"/>
  <c r="S99" i="8" s="1"/>
  <c r="K45" i="8"/>
  <c r="S45" i="8" s="1"/>
  <c r="K52" i="8"/>
  <c r="S52" i="8" s="1"/>
  <c r="K174" i="8"/>
  <c r="S174" i="8" s="1"/>
  <c r="K44" i="8"/>
  <c r="S44" i="8" s="1"/>
  <c r="K160" i="8"/>
  <c r="S160" i="8" s="1"/>
  <c r="K36" i="8"/>
  <c r="S36" i="8" s="1"/>
  <c r="K89" i="8"/>
  <c r="S89" i="8" s="1"/>
  <c r="K65" i="8"/>
  <c r="S65" i="8" s="1"/>
  <c r="K14" i="8"/>
  <c r="S14" i="8" s="1"/>
  <c r="K134" i="8"/>
  <c r="S134" i="8" s="1"/>
  <c r="K42" i="8"/>
  <c r="S42" i="8" s="1"/>
  <c r="K132" i="8"/>
  <c r="S132" i="8" s="1"/>
  <c r="K40" i="8"/>
  <c r="S40" i="8" s="1"/>
  <c r="J31" i="8"/>
  <c r="R31" i="8" s="1"/>
  <c r="J151" i="8"/>
  <c r="R151" i="8" s="1"/>
  <c r="K157" i="8"/>
  <c r="S157" i="8" s="1"/>
  <c r="K30" i="8"/>
  <c r="S30" i="8" s="1"/>
  <c r="K57" i="8"/>
  <c r="S57" i="8" s="1"/>
  <c r="K111" i="8"/>
  <c r="K145" i="8"/>
  <c r="S145" i="8" s="1"/>
  <c r="K26" i="8"/>
  <c r="S26" i="8" s="1"/>
  <c r="K35" i="8"/>
  <c r="S35" i="8" s="1"/>
  <c r="K87" i="8"/>
  <c r="S87" i="8" s="1"/>
  <c r="K70" i="8"/>
  <c r="S70" i="8" s="1"/>
  <c r="K20" i="8"/>
  <c r="S20" i="8" s="1"/>
  <c r="J157" i="8"/>
  <c r="R157" i="8" s="1"/>
  <c r="J30" i="8"/>
  <c r="R30" i="8" s="1"/>
  <c r="K37" i="8"/>
  <c r="S37" i="8" s="1"/>
  <c r="K91" i="8"/>
  <c r="S91" i="8" s="1"/>
  <c r="K55" i="8"/>
  <c r="S55" i="8" s="1"/>
  <c r="K113" i="8"/>
  <c r="K29" i="8"/>
  <c r="S29" i="8" s="1"/>
  <c r="K150" i="8"/>
  <c r="S150" i="8" s="1"/>
  <c r="K19" i="8"/>
  <c r="S19" i="8" s="1"/>
  <c r="K71" i="8"/>
  <c r="S71" i="8" s="1"/>
  <c r="K11" i="8"/>
  <c r="S11" i="8" s="1"/>
  <c r="K69" i="8"/>
  <c r="S69" i="8" s="1"/>
  <c r="K106" i="8"/>
  <c r="K54" i="8"/>
  <c r="S54" i="8" s="1"/>
  <c r="K50" i="8"/>
  <c r="S50" i="8" s="1"/>
  <c r="K168" i="8"/>
  <c r="S168" i="8" s="1"/>
  <c r="K51" i="8"/>
  <c r="S51" i="8" s="1"/>
  <c r="K172" i="8"/>
  <c r="S172" i="8" s="1"/>
  <c r="K25" i="8"/>
  <c r="S25" i="8" s="1"/>
  <c r="K144" i="8"/>
  <c r="S144" i="8" s="1"/>
  <c r="K84" i="8"/>
  <c r="S84" i="8" s="1"/>
  <c r="K34" i="8"/>
  <c r="S34" i="8" s="1"/>
  <c r="K21" i="8"/>
  <c r="S21" i="8" s="1"/>
  <c r="K76" i="8"/>
  <c r="S76" i="8" s="1"/>
  <c r="K79" i="8"/>
  <c r="S79" i="8" s="1"/>
  <c r="K10" i="8"/>
  <c r="S10" i="8" s="1"/>
  <c r="K130" i="8"/>
  <c r="S130" i="8" s="1"/>
  <c r="K41" i="8"/>
  <c r="S41" i="8" s="1"/>
  <c r="K139" i="1"/>
  <c r="Y2" i="1"/>
  <c r="K106" i="1"/>
  <c r="P92" i="1"/>
  <c r="P94" i="1"/>
  <c r="K94" i="1"/>
  <c r="K92" i="1"/>
  <c r="P106" i="1"/>
  <c r="S27" i="9"/>
  <c r="P140" i="1"/>
  <c r="K140" i="1"/>
  <c r="T17" i="9"/>
  <c r="T18" i="9"/>
  <c r="T14" i="9"/>
  <c r="T13" i="9"/>
  <c r="T10" i="9"/>
  <c r="T9" i="9"/>
  <c r="T22" i="9"/>
  <c r="T6" i="9"/>
  <c r="T21" i="9"/>
  <c r="T5" i="9"/>
  <c r="T16" i="9"/>
  <c r="T8" i="9"/>
  <c r="T23" i="9"/>
  <c r="T15" i="9"/>
  <c r="T7" i="9"/>
  <c r="T3" i="9"/>
  <c r="T20" i="9"/>
  <c r="T12" i="9"/>
  <c r="T4" i="9"/>
  <c r="T19" i="9"/>
  <c r="T11" i="9"/>
  <c r="P23" i="9"/>
  <c r="P22" i="9"/>
  <c r="P6" i="9"/>
  <c r="P17" i="9"/>
  <c r="P14" i="9"/>
  <c r="H14" i="9" s="1"/>
  <c r="P13" i="9"/>
  <c r="P5" i="9"/>
  <c r="P12" i="9"/>
  <c r="P4" i="9"/>
  <c r="P11" i="9"/>
  <c r="P10" i="9"/>
  <c r="H10" i="9" s="1"/>
  <c r="P9" i="9"/>
  <c r="H9" i="9" s="1"/>
  <c r="P3" i="9"/>
  <c r="H3" i="9" s="1"/>
  <c r="P16" i="9"/>
  <c r="P8" i="9"/>
  <c r="H8" i="9" s="1"/>
  <c r="P20" i="9"/>
  <c r="H20" i="9" s="1"/>
  <c r="P15" i="9"/>
  <c r="H15" i="9" s="1"/>
  <c r="P7" i="9"/>
  <c r="P21" i="9"/>
  <c r="P19" i="9"/>
  <c r="H19" i="9" s="1"/>
  <c r="P18" i="9"/>
  <c r="H18" i="9" s="1"/>
  <c r="N3" i="4"/>
  <c r="N22" i="4"/>
  <c r="N23" i="4"/>
  <c r="N31" i="4"/>
  <c r="N32" i="4"/>
  <c r="N33" i="4"/>
  <c r="N34" i="4"/>
  <c r="N35" i="4"/>
  <c r="N36" i="4"/>
  <c r="N48" i="4"/>
  <c r="N49" i="4"/>
  <c r="N50" i="4"/>
  <c r="N51" i="4"/>
  <c r="N52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82" i="4"/>
  <c r="N83" i="4"/>
  <c r="N84" i="4"/>
  <c r="N85" i="4"/>
  <c r="N87" i="4"/>
  <c r="N88" i="4"/>
  <c r="N89" i="4"/>
  <c r="N90" i="4"/>
  <c r="N91" i="4"/>
  <c r="N96" i="4"/>
  <c r="N97" i="4"/>
  <c r="N102" i="4"/>
  <c r="N103" i="4"/>
  <c r="N104" i="4"/>
  <c r="N117" i="4"/>
  <c r="N134" i="4"/>
  <c r="N143" i="4"/>
  <c r="N144" i="4"/>
  <c r="N148" i="4"/>
  <c r="N156" i="4"/>
  <c r="N158" i="4"/>
  <c r="N159" i="4"/>
  <c r="N160" i="4"/>
  <c r="N161" i="4"/>
  <c r="N163" i="4"/>
  <c r="N164" i="4"/>
  <c r="N165" i="4"/>
  <c r="N2" i="4"/>
  <c r="R3" i="8"/>
  <c r="Q4" i="8"/>
  <c r="Q3" i="8"/>
  <c r="L21" i="5"/>
  <c r="L34" i="5"/>
  <c r="L40" i="5"/>
  <c r="L51" i="5"/>
  <c r="L60" i="5"/>
  <c r="L72" i="5"/>
  <c r="L80" i="5"/>
  <c r="L96" i="5"/>
  <c r="L99" i="5"/>
  <c r="L101" i="5"/>
  <c r="L107" i="5"/>
  <c r="L110" i="5"/>
  <c r="L120" i="5"/>
  <c r="L130" i="5"/>
  <c r="L139" i="5"/>
  <c r="L146" i="5"/>
  <c r="L151" i="5"/>
  <c r="M6" i="2"/>
  <c r="M11" i="2"/>
  <c r="M12" i="2"/>
  <c r="M17" i="2"/>
  <c r="M23" i="2"/>
  <c r="M28" i="2"/>
  <c r="M32" i="2"/>
  <c r="M37" i="2"/>
  <c r="M40" i="2"/>
  <c r="M45" i="2"/>
  <c r="M50" i="2"/>
  <c r="M53" i="2"/>
  <c r="M58" i="2"/>
  <c r="M63" i="2"/>
  <c r="M67" i="2"/>
  <c r="M71" i="2"/>
  <c r="M76" i="2"/>
  <c r="M82" i="2"/>
  <c r="M88" i="2"/>
  <c r="M94" i="2"/>
  <c r="M99" i="2"/>
  <c r="M105" i="2"/>
  <c r="M106" i="2"/>
  <c r="M107" i="2"/>
  <c r="M112" i="2"/>
  <c r="M116" i="2"/>
  <c r="M120" i="2"/>
  <c r="M125" i="2"/>
  <c r="M131" i="2"/>
  <c r="M137" i="2"/>
  <c r="M142" i="2"/>
  <c r="M147" i="2"/>
  <c r="M150" i="2"/>
  <c r="M153" i="2"/>
  <c r="M158" i="2"/>
  <c r="M162" i="2"/>
  <c r="M167" i="2"/>
  <c r="M172" i="2"/>
  <c r="M177" i="2"/>
  <c r="M182" i="2"/>
  <c r="M187" i="2"/>
  <c r="M192" i="2"/>
  <c r="M198" i="2"/>
  <c r="M204" i="2"/>
  <c r="M209" i="2"/>
  <c r="M214" i="2"/>
  <c r="M219" i="2"/>
  <c r="M225" i="2"/>
  <c r="M229" i="2"/>
  <c r="M233" i="2"/>
  <c r="M237" i="2"/>
  <c r="M241" i="2"/>
  <c r="L21" i="4"/>
  <c r="L30" i="4"/>
  <c r="L47" i="4"/>
  <c r="L57" i="4"/>
  <c r="L70" i="4"/>
  <c r="L81" i="4"/>
  <c r="L84" i="4"/>
  <c r="L86" i="4"/>
  <c r="L89" i="4"/>
  <c r="L95" i="4"/>
  <c r="L101" i="4"/>
  <c r="L116" i="4"/>
  <c r="L133" i="4"/>
  <c r="L142" i="4"/>
  <c r="L147" i="4"/>
  <c r="L155" i="4"/>
  <c r="L157" i="4"/>
  <c r="L160" i="4"/>
  <c r="L162" i="4"/>
  <c r="M95" i="3"/>
  <c r="M107" i="3"/>
  <c r="M117" i="3"/>
  <c r="M124" i="3"/>
  <c r="M129" i="3"/>
  <c r="M138" i="3"/>
  <c r="M157" i="3"/>
  <c r="M175" i="3"/>
  <c r="M189" i="3"/>
  <c r="M203" i="3"/>
  <c r="M206" i="3"/>
  <c r="M210" i="3"/>
  <c r="M215" i="3"/>
  <c r="M219" i="3"/>
  <c r="M223" i="3"/>
  <c r="M227" i="3"/>
  <c r="Y4" i="8"/>
  <c r="Y3" i="8"/>
  <c r="O3" i="8"/>
  <c r="W6" i="1"/>
  <c r="X141" i="1"/>
  <c r="X138" i="1"/>
  <c r="X137" i="1"/>
  <c r="X134" i="1"/>
  <c r="J89" i="9" s="1"/>
  <c r="X136" i="1"/>
  <c r="M226" i="3" s="1"/>
  <c r="X133" i="1"/>
  <c r="X135" i="1"/>
  <c r="X132" i="1"/>
  <c r="X131" i="1"/>
  <c r="X130" i="1"/>
  <c r="X128" i="1"/>
  <c r="X129" i="1"/>
  <c r="L148" i="5" s="1"/>
  <c r="X126" i="1"/>
  <c r="X127" i="1"/>
  <c r="X124" i="1"/>
  <c r="J81" i="9" s="1"/>
  <c r="X125" i="1"/>
  <c r="X123" i="1"/>
  <c r="X122" i="1"/>
  <c r="X120" i="1"/>
  <c r="J217" i="8" s="1"/>
  <c r="R217" i="8" s="1"/>
  <c r="X121" i="1"/>
  <c r="X118" i="1"/>
  <c r="J83" i="9" s="1"/>
  <c r="X117" i="1"/>
  <c r="X119" i="1"/>
  <c r="X116" i="1"/>
  <c r="X111" i="1"/>
  <c r="X115" i="1"/>
  <c r="X114" i="1"/>
  <c r="X113" i="1"/>
  <c r="M47" i="2" s="1"/>
  <c r="X112" i="1"/>
  <c r="M77" i="2" s="1"/>
  <c r="X110" i="1"/>
  <c r="X109" i="1"/>
  <c r="J110" i="9" s="1"/>
  <c r="X107" i="1"/>
  <c r="X108" i="1"/>
  <c r="X105" i="1"/>
  <c r="J106" i="9" s="1"/>
  <c r="X104" i="1"/>
  <c r="J107" i="9" s="1"/>
  <c r="X103" i="1"/>
  <c r="J109" i="9" s="1"/>
  <c r="X102" i="1"/>
  <c r="J108" i="9" s="1"/>
  <c r="X101" i="1"/>
  <c r="J105" i="9" s="1"/>
  <c r="X100" i="1"/>
  <c r="X99" i="1"/>
  <c r="X98" i="1"/>
  <c r="X97" i="1"/>
  <c r="X96" i="1"/>
  <c r="M10" i="3" s="1"/>
  <c r="X95" i="1"/>
  <c r="X93" i="1"/>
  <c r="J257" i="8" s="1"/>
  <c r="R257" i="8" s="1"/>
  <c r="X91" i="1"/>
  <c r="J25" i="9" s="1"/>
  <c r="X90" i="1"/>
  <c r="X86" i="1"/>
  <c r="J262" i="8" s="1"/>
  <c r="R262" i="8" s="1"/>
  <c r="X84" i="1"/>
  <c r="J115" i="9" s="1"/>
  <c r="X89" i="1"/>
  <c r="M111" i="3" s="1"/>
  <c r="X88" i="1"/>
  <c r="L148" i="4" s="1"/>
  <c r="X85" i="1"/>
  <c r="X87" i="1"/>
  <c r="X83" i="1"/>
  <c r="X81" i="1"/>
  <c r="J112" i="9" s="1"/>
  <c r="X82" i="1"/>
  <c r="X80" i="1"/>
  <c r="J114" i="9" s="1"/>
  <c r="X79" i="1"/>
  <c r="J113" i="9" s="1"/>
  <c r="X71" i="1"/>
  <c r="J136" i="9" s="1"/>
  <c r="X77" i="1"/>
  <c r="X70" i="1"/>
  <c r="J204" i="8" s="1"/>
  <c r="R204" i="8" s="1"/>
  <c r="X75" i="1"/>
  <c r="X74" i="1"/>
  <c r="X72" i="1"/>
  <c r="X68" i="1"/>
  <c r="J208" i="8" s="1"/>
  <c r="R208" i="8" s="1"/>
  <c r="X66" i="1"/>
  <c r="X69" i="1"/>
  <c r="X67" i="1"/>
  <c r="L135" i="5" s="1"/>
  <c r="X65" i="1"/>
  <c r="X64" i="1"/>
  <c r="X63" i="1"/>
  <c r="X62" i="1"/>
  <c r="J134" i="9" s="1"/>
  <c r="X61" i="1"/>
  <c r="X60" i="1"/>
  <c r="J196" i="8" s="1"/>
  <c r="R196" i="8" s="1"/>
  <c r="X59" i="1"/>
  <c r="X58" i="1"/>
  <c r="X57" i="1"/>
  <c r="M40" i="3" s="1"/>
  <c r="X56" i="1"/>
  <c r="X55" i="1"/>
  <c r="X54" i="1"/>
  <c r="X48" i="1"/>
  <c r="J128" i="9" s="1"/>
  <c r="X53" i="1"/>
  <c r="X52" i="1"/>
  <c r="X51" i="1"/>
  <c r="J126" i="9" s="1"/>
  <c r="X50" i="1"/>
  <c r="X49" i="1"/>
  <c r="J193" i="8" s="1"/>
  <c r="R193" i="8" s="1"/>
  <c r="X46" i="1"/>
  <c r="J124" i="9" s="1"/>
  <c r="X43" i="1"/>
  <c r="X47" i="1"/>
  <c r="J129" i="9" s="1"/>
  <c r="X45" i="1"/>
  <c r="J125" i="9" s="1"/>
  <c r="X42" i="1"/>
  <c r="J121" i="9" s="1"/>
  <c r="X40" i="1"/>
  <c r="J123" i="9" s="1"/>
  <c r="X44" i="1"/>
  <c r="J131" i="9" s="1"/>
  <c r="X39" i="1"/>
  <c r="J122" i="9" s="1"/>
  <c r="X41" i="1"/>
  <c r="X37" i="1"/>
  <c r="X38" i="1"/>
  <c r="J130" i="9" s="1"/>
  <c r="X36" i="1"/>
  <c r="J120" i="9" s="1"/>
  <c r="X35" i="1"/>
  <c r="J118" i="9" s="1"/>
  <c r="X26" i="1"/>
  <c r="J249" i="8" s="1"/>
  <c r="R249" i="8" s="1"/>
  <c r="X34" i="1"/>
  <c r="X33" i="1"/>
  <c r="L20" i="4" s="1"/>
  <c r="X32" i="1"/>
  <c r="J34" i="9" s="1"/>
  <c r="X30" i="1"/>
  <c r="X31" i="1"/>
  <c r="X27" i="1"/>
  <c r="X29" i="1"/>
  <c r="J37" i="9" s="1"/>
  <c r="X24" i="1"/>
  <c r="X76" i="1"/>
  <c r="J79" i="9" s="1"/>
  <c r="X28" i="1"/>
  <c r="X23" i="1"/>
  <c r="X25" i="1"/>
  <c r="X21" i="1"/>
  <c r="X22" i="1"/>
  <c r="J236" i="8" s="1"/>
  <c r="R236" i="8" s="1"/>
  <c r="X78" i="1"/>
  <c r="X20" i="1"/>
  <c r="J32" i="9" s="1"/>
  <c r="X19" i="1"/>
  <c r="J98" i="9" s="1"/>
  <c r="X73" i="1"/>
  <c r="J211" i="8" s="1"/>
  <c r="R211" i="8" s="1"/>
  <c r="X17" i="1"/>
  <c r="X18" i="1"/>
  <c r="J101" i="9" s="1"/>
  <c r="X16" i="1"/>
  <c r="J97" i="9" s="1"/>
  <c r="X15" i="1"/>
  <c r="L100" i="4" s="1"/>
  <c r="X14" i="1"/>
  <c r="M44" i="3" s="1"/>
  <c r="X10" i="1"/>
  <c r="X9" i="1"/>
  <c r="J95" i="9" s="1"/>
  <c r="X12" i="1"/>
  <c r="X13" i="1"/>
  <c r="X7" i="1"/>
  <c r="X8" i="1"/>
  <c r="X11" i="1"/>
  <c r="X5" i="1"/>
  <c r="J91" i="9" s="1"/>
  <c r="X6" i="1"/>
  <c r="K3" i="5"/>
  <c r="K4" i="5"/>
  <c r="K5" i="5"/>
  <c r="K6" i="5"/>
  <c r="K8" i="5"/>
  <c r="K9" i="5"/>
  <c r="K10" i="5"/>
  <c r="K7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" i="2"/>
  <c r="AX47" i="1"/>
  <c r="AX43" i="1"/>
  <c r="AX46" i="1"/>
  <c r="AX49" i="1"/>
  <c r="AX50" i="1"/>
  <c r="AX51" i="1"/>
  <c r="AX52" i="1"/>
  <c r="AX53" i="1"/>
  <c r="AX98" i="1"/>
  <c r="AX48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111" i="1"/>
  <c r="AX67" i="1"/>
  <c r="AX109" i="1"/>
  <c r="AX69" i="1"/>
  <c r="AX72" i="1"/>
  <c r="AX66" i="1"/>
  <c r="AX68" i="1"/>
  <c r="AX74" i="1"/>
  <c r="AX75" i="1"/>
  <c r="AX70" i="1"/>
  <c r="AX77" i="1"/>
  <c r="AX71" i="1"/>
  <c r="AX79" i="1"/>
  <c r="AX80" i="1"/>
  <c r="AX81" i="1"/>
  <c r="AX82" i="1"/>
  <c r="AX83" i="1"/>
  <c r="AX87" i="1"/>
  <c r="AX85" i="1"/>
  <c r="AX84" i="1"/>
  <c r="AX88" i="1"/>
  <c r="AX89" i="1"/>
  <c r="AX86" i="1"/>
  <c r="AX90" i="1"/>
  <c r="AX93" i="1"/>
  <c r="AX95" i="1"/>
  <c r="AX96" i="1"/>
  <c r="AX97" i="1"/>
  <c r="AX99" i="1"/>
  <c r="AX100" i="1"/>
  <c r="AX101" i="1"/>
  <c r="AX102" i="1"/>
  <c r="AX103" i="1"/>
  <c r="AX104" i="1"/>
  <c r="AX105" i="1"/>
  <c r="AX108" i="1"/>
  <c r="AX107" i="1"/>
  <c r="AX130" i="1"/>
  <c r="AX110" i="1"/>
  <c r="AX112" i="1"/>
  <c r="AX113" i="1"/>
  <c r="AX114" i="1"/>
  <c r="AX115" i="1"/>
  <c r="AX116" i="1"/>
  <c r="AX119" i="1"/>
  <c r="AX117" i="1"/>
  <c r="AX118" i="1"/>
  <c r="AX121" i="1"/>
  <c r="AX120" i="1"/>
  <c r="AX122" i="1"/>
  <c r="AX123" i="1"/>
  <c r="AX124" i="1"/>
  <c r="AX125" i="1"/>
  <c r="AX127" i="1"/>
  <c r="AX126" i="1"/>
  <c r="AX129" i="1"/>
  <c r="AX128" i="1"/>
  <c r="AX131" i="1"/>
  <c r="AX132" i="1"/>
  <c r="AX135" i="1"/>
  <c r="AX133" i="1"/>
  <c r="AX136" i="1"/>
  <c r="AX134" i="1"/>
  <c r="AX137" i="1"/>
  <c r="AX138" i="1"/>
  <c r="AX141" i="1"/>
  <c r="AX8" i="1"/>
  <c r="AX12" i="1"/>
  <c r="AX13" i="1"/>
  <c r="AX9" i="1"/>
  <c r="AX10" i="1"/>
  <c r="AX14" i="1"/>
  <c r="AX15" i="1"/>
  <c r="AX16" i="1"/>
  <c r="AX18" i="1"/>
  <c r="AX17" i="1"/>
  <c r="AX73" i="1"/>
  <c r="AX19" i="1"/>
  <c r="AX20" i="1"/>
  <c r="AX78" i="1"/>
  <c r="AX22" i="1"/>
  <c r="AX21" i="1"/>
  <c r="AX25" i="1"/>
  <c r="AX23" i="1"/>
  <c r="AX28" i="1"/>
  <c r="AX76" i="1"/>
  <c r="AX24" i="1"/>
  <c r="AX29" i="1"/>
  <c r="AX27" i="1"/>
  <c r="AX31" i="1"/>
  <c r="AX30" i="1"/>
  <c r="AX32" i="1"/>
  <c r="AX33" i="1"/>
  <c r="AX34" i="1"/>
  <c r="AX26" i="1"/>
  <c r="AX35" i="1"/>
  <c r="AX36" i="1"/>
  <c r="AX38" i="1"/>
  <c r="AX37" i="1"/>
  <c r="AX41" i="1"/>
  <c r="AX39" i="1"/>
  <c r="AX44" i="1"/>
  <c r="AX40" i="1"/>
  <c r="AX42" i="1"/>
  <c r="AX45" i="1"/>
  <c r="AX91" i="1"/>
  <c r="AX5" i="1"/>
  <c r="AX7" i="1"/>
  <c r="AX11" i="1"/>
  <c r="AX6" i="1"/>
  <c r="N7" i="2"/>
  <c r="N8" i="2" s="1"/>
  <c r="N9" i="2" s="1"/>
  <c r="N10" i="2" s="1"/>
  <c r="N11" i="2" s="1"/>
  <c r="N12" i="2" s="1"/>
  <c r="N13" i="2"/>
  <c r="N14" i="2" s="1"/>
  <c r="N15" i="2" s="1"/>
  <c r="N16" i="2" s="1"/>
  <c r="N17" i="2" s="1"/>
  <c r="N18" i="2"/>
  <c r="N19" i="2" s="1"/>
  <c r="N20" i="2" s="1"/>
  <c r="N21" i="2" s="1"/>
  <c r="N22" i="2" s="1"/>
  <c r="N23" i="2" s="1"/>
  <c r="N24" i="2"/>
  <c r="N25" i="2" s="1"/>
  <c r="N26" i="2" s="1"/>
  <c r="N27" i="2" s="1"/>
  <c r="N28" i="2" s="1"/>
  <c r="N29" i="2"/>
  <c r="N30" i="2" s="1"/>
  <c r="N31" i="2" s="1"/>
  <c r="N32" i="2" s="1"/>
  <c r="N33" i="2"/>
  <c r="N34" i="2" s="1"/>
  <c r="N38" i="2"/>
  <c r="N39" i="2" s="1"/>
  <c r="N40" i="2" s="1"/>
  <c r="N41" i="2"/>
  <c r="N42" i="2" s="1"/>
  <c r="N43" i="2" s="1"/>
  <c r="N44" i="2" s="1"/>
  <c r="N45" i="2" s="1"/>
  <c r="N46" i="2"/>
  <c r="N47" i="2" s="1"/>
  <c r="N48" i="2" s="1"/>
  <c r="N49" i="2" s="1"/>
  <c r="N50" i="2" s="1"/>
  <c r="N51" i="2"/>
  <c r="N52" i="2" s="1"/>
  <c r="N53" i="2" s="1"/>
  <c r="N54" i="2"/>
  <c r="N55" i="2" s="1"/>
  <c r="N56" i="2" s="1"/>
  <c r="N57" i="2" s="1"/>
  <c r="N58" i="2" s="1"/>
  <c r="N59" i="2"/>
  <c r="N60" i="2" s="1"/>
  <c r="N61" i="2" s="1"/>
  <c r="N62" i="2" s="1"/>
  <c r="N63" i="2" s="1"/>
  <c r="N64" i="2"/>
  <c r="N65" i="2" s="1"/>
  <c r="N66" i="2" s="1"/>
  <c r="N67" i="2" s="1"/>
  <c r="N68" i="2"/>
  <c r="N69" i="2" s="1"/>
  <c r="N70" i="2" s="1"/>
  <c r="N71" i="2" s="1"/>
  <c r="N72" i="2"/>
  <c r="N73" i="2" s="1"/>
  <c r="N74" i="2" s="1"/>
  <c r="N75" i="2" s="1"/>
  <c r="N76" i="2" s="1"/>
  <c r="N77" i="2"/>
  <c r="N78" i="2" s="1"/>
  <c r="N79" i="2" s="1"/>
  <c r="N80" i="2" s="1"/>
  <c r="N81" i="2" s="1"/>
  <c r="N82" i="2" s="1"/>
  <c r="N83" i="2"/>
  <c r="N84" i="2" s="1"/>
  <c r="N85" i="2" s="1"/>
  <c r="N86" i="2" s="1"/>
  <c r="N87" i="2" s="1"/>
  <c r="N88" i="2" s="1"/>
  <c r="N89" i="2"/>
  <c r="N95" i="2"/>
  <c r="N96" i="2" s="1"/>
  <c r="N97" i="2" s="1"/>
  <c r="N98" i="2" s="1"/>
  <c r="N99" i="2" s="1"/>
  <c r="N100" i="2"/>
  <c r="N101" i="2" s="1"/>
  <c r="N102" i="2" s="1"/>
  <c r="N103" i="2" s="1"/>
  <c r="N104" i="2" s="1"/>
  <c r="N105" i="2" s="1"/>
  <c r="N106" i="2" s="1"/>
  <c r="N107" i="2" s="1"/>
  <c r="N108" i="2"/>
  <c r="N109" i="2" s="1"/>
  <c r="N110" i="2" s="1"/>
  <c r="N111" i="2" s="1"/>
  <c r="N112" i="2" s="1"/>
  <c r="N113" i="2"/>
  <c r="N114" i="2" s="1"/>
  <c r="N115" i="2" s="1"/>
  <c r="N116" i="2" s="1"/>
  <c r="N117" i="2"/>
  <c r="N118" i="2" s="1"/>
  <c r="N121" i="2"/>
  <c r="N122" i="2" s="1"/>
  <c r="N126" i="2"/>
  <c r="N127" i="2" s="1"/>
  <c r="N128" i="2" s="1"/>
  <c r="N129" i="2" s="1"/>
  <c r="N130" i="2" s="1"/>
  <c r="N131" i="2" s="1"/>
  <c r="N132" i="2"/>
  <c r="N138" i="2"/>
  <c r="N139" i="2" s="1"/>
  <c r="N140" i="2" s="1"/>
  <c r="N141" i="2" s="1"/>
  <c r="N142" i="2" s="1"/>
  <c r="N143" i="2"/>
  <c r="N144" i="2" s="1"/>
  <c r="N145" i="2" s="1"/>
  <c r="N146" i="2" s="1"/>
  <c r="N147" i="2" s="1"/>
  <c r="N148" i="2"/>
  <c r="N149" i="2" s="1"/>
  <c r="N151" i="2"/>
  <c r="N152" i="2" s="1"/>
  <c r="N153" i="2" s="1"/>
  <c r="N154" i="2"/>
  <c r="N155" i="2" s="1"/>
  <c r="N156" i="2" s="1"/>
  <c r="N157" i="2" s="1"/>
  <c r="N158" i="2" s="1"/>
  <c r="N159" i="2"/>
  <c r="N160" i="2" s="1"/>
  <c r="N161" i="2" s="1"/>
  <c r="N162" i="2" s="1"/>
  <c r="N163" i="2"/>
  <c r="N164" i="2" s="1"/>
  <c r="N165" i="2" s="1"/>
  <c r="N166" i="2" s="1"/>
  <c r="N167" i="2" s="1"/>
  <c r="N168" i="2"/>
  <c r="N169" i="2" s="1"/>
  <c r="N170" i="2" s="1"/>
  <c r="N171" i="2" s="1"/>
  <c r="N172" i="2" s="1"/>
  <c r="N173" i="2"/>
  <c r="N174" i="2" s="1"/>
  <c r="N175" i="2" s="1"/>
  <c r="N176" i="2" s="1"/>
  <c r="N177" i="2" s="1"/>
  <c r="N178" i="2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/>
  <c r="N206" i="2" s="1"/>
  <c r="N207" i="2" s="1"/>
  <c r="N208" i="2" s="1"/>
  <c r="N209" i="2" s="1"/>
  <c r="N210" i="2" s="1"/>
  <c r="N211" i="2" s="1"/>
  <c r="N212" i="2" s="1"/>
  <c r="N213" i="2" s="1"/>
  <c r="N214" i="2" s="1"/>
  <c r="N215" i="2"/>
  <c r="N216" i="2" s="1"/>
  <c r="N217" i="2" s="1"/>
  <c r="N218" i="2" s="1"/>
  <c r="N219" i="2" s="1"/>
  <c r="N220" i="2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/>
  <c r="N235" i="2" s="1"/>
  <c r="N236" i="2" s="1"/>
  <c r="N237" i="2" s="1"/>
  <c r="N238" i="2" s="1"/>
  <c r="N239" i="2" s="1"/>
  <c r="N240" i="2" s="1"/>
  <c r="N241" i="2" s="1"/>
  <c r="N242" i="2"/>
  <c r="N243" i="2" s="1"/>
  <c r="N244" i="2" s="1"/>
  <c r="N245" i="2" s="1"/>
  <c r="N2" i="2"/>
  <c r="N3" i="2" s="1"/>
  <c r="N4" i="2" s="1"/>
  <c r="N5" i="2" s="1"/>
  <c r="N6" i="2" s="1"/>
  <c r="N13" i="3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/>
  <c r="N26" i="3" s="1"/>
  <c r="N27" i="3" s="1"/>
  <c r="N28" i="3" s="1"/>
  <c r="N29" i="3" s="1"/>
  <c r="N30" i="3" s="1"/>
  <c r="N31" i="3"/>
  <c r="N32" i="3" s="1"/>
  <c r="N33" i="3" s="1"/>
  <c r="N34" i="3" s="1"/>
  <c r="N35" i="3" s="1"/>
  <c r="N36" i="3" s="1"/>
  <c r="N37" i="3" s="1"/>
  <c r="N38" i="3"/>
  <c r="N39" i="3" s="1"/>
  <c r="N40" i="3" s="1"/>
  <c r="N41" i="3" s="1"/>
  <c r="N42" i="3" s="1"/>
  <c r="N43" i="3" s="1"/>
  <c r="N44" i="3" s="1"/>
  <c r="N45" i="3" s="1"/>
  <c r="N46" i="3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/>
  <c r="N109" i="3" s="1"/>
  <c r="N110" i="3" s="1"/>
  <c r="N111" i="3" s="1"/>
  <c r="N112" i="3" s="1"/>
  <c r="N113" i="3" s="1"/>
  <c r="N114" i="3" s="1"/>
  <c r="N115" i="3" s="1"/>
  <c r="N116" i="3" s="1"/>
  <c r="N117" i="3" s="1"/>
  <c r="N118" i="3"/>
  <c r="N119" i="3" s="1"/>
  <c r="N120" i="3" s="1"/>
  <c r="N121" i="3" s="1"/>
  <c r="N122" i="3" s="1"/>
  <c r="N123" i="3" s="1"/>
  <c r="N124" i="3" s="1"/>
  <c r="N125" i="3"/>
  <c r="N126" i="3" s="1"/>
  <c r="N127" i="3" s="1"/>
  <c r="N128" i="3" s="1"/>
  <c r="N129" i="3" s="1"/>
  <c r="N130" i="3"/>
  <c r="N131" i="3" s="1"/>
  <c r="N132" i="3" s="1"/>
  <c r="N133" i="3" s="1"/>
  <c r="N134" i="3" s="1"/>
  <c r="N135" i="3" s="1"/>
  <c r="N136" i="3" s="1"/>
  <c r="N137" i="3" s="1"/>
  <c r="N138" i="3" s="1"/>
  <c r="N139" i="3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/>
  <c r="N191" i="3" s="1"/>
  <c r="N192" i="3" s="1"/>
  <c r="N193" i="3" s="1"/>
  <c r="N194" i="3" s="1"/>
  <c r="N195" i="3" s="1"/>
  <c r="N196" i="3" s="1"/>
  <c r="N197" i="3"/>
  <c r="N198" i="3" s="1"/>
  <c r="N199" i="3" s="1"/>
  <c r="N200" i="3" s="1"/>
  <c r="N201" i="3" s="1"/>
  <c r="N202" i="3" s="1"/>
  <c r="N203" i="3" s="1"/>
  <c r="N204" i="3"/>
  <c r="N205" i="3" s="1"/>
  <c r="N206" i="3" s="1"/>
  <c r="N207" i="3"/>
  <c r="N208" i="3" s="1"/>
  <c r="N209" i="3" s="1"/>
  <c r="N210" i="3" s="1"/>
  <c r="N211" i="3"/>
  <c r="N212" i="3" s="1"/>
  <c r="N213" i="3" s="1"/>
  <c r="N214" i="3" s="1"/>
  <c r="N215" i="3" s="1"/>
  <c r="N216" i="3"/>
  <c r="N217" i="3" s="1"/>
  <c r="N218" i="3" s="1"/>
  <c r="N219" i="3" s="1"/>
  <c r="N220" i="3"/>
  <c r="N221" i="3" s="1"/>
  <c r="N222" i="3" s="1"/>
  <c r="N223" i="3" s="1"/>
  <c r="N224" i="3"/>
  <c r="N225" i="3" s="1"/>
  <c r="N226" i="3" s="1"/>
  <c r="N227" i="3" s="1"/>
  <c r="N228" i="3"/>
  <c r="N229" i="3" s="1"/>
  <c r="N230" i="3" s="1"/>
  <c r="N2" i="3"/>
  <c r="N3" i="3" s="1"/>
  <c r="N4" i="3" s="1"/>
  <c r="N5" i="3" s="1"/>
  <c r="N6" i="3" s="1"/>
  <c r="N7" i="3" s="1"/>
  <c r="N8" i="3" s="1"/>
  <c r="N9" i="3" s="1"/>
  <c r="N10" i="3" s="1"/>
  <c r="N11" i="3" s="1"/>
  <c r="N12" i="3" s="1"/>
  <c r="AY13" i="1"/>
  <c r="AY10" i="1"/>
  <c r="AY7" i="1"/>
  <c r="AY12" i="1"/>
  <c r="AY6" i="1"/>
  <c r="AY8" i="1"/>
  <c r="AY5" i="1"/>
  <c r="AY11" i="1"/>
  <c r="AY9" i="1"/>
  <c r="AY14" i="1"/>
  <c r="AY15" i="1"/>
  <c r="AY17" i="1"/>
  <c r="AY29" i="1"/>
  <c r="AY23" i="1"/>
  <c r="AY31" i="1"/>
  <c r="AY73" i="1"/>
  <c r="AY30" i="1"/>
  <c r="AY20" i="1"/>
  <c r="AY22" i="1"/>
  <c r="AY25" i="1"/>
  <c r="AY32" i="1"/>
  <c r="AY18" i="1"/>
  <c r="AY16" i="1"/>
  <c r="AY28" i="1"/>
  <c r="AY33" i="1"/>
  <c r="AY78" i="1"/>
  <c r="AY24" i="1"/>
  <c r="AY21" i="1"/>
  <c r="AY34" i="1"/>
  <c r="AY26" i="1"/>
  <c r="AY19" i="1"/>
  <c r="AY27" i="1"/>
  <c r="AY76" i="1"/>
  <c r="AY37" i="1"/>
  <c r="AY46" i="1"/>
  <c r="AY40" i="1"/>
  <c r="AY49" i="1"/>
  <c r="AY38" i="1"/>
  <c r="AY50" i="1"/>
  <c r="AY44" i="1"/>
  <c r="AY51" i="1"/>
  <c r="AY52" i="1"/>
  <c r="AY53" i="1"/>
  <c r="AY36" i="1"/>
  <c r="AY98" i="1"/>
  <c r="AY47" i="1"/>
  <c r="AY48" i="1"/>
  <c r="AY42" i="1"/>
  <c r="AY54" i="1"/>
  <c r="AY55" i="1"/>
  <c r="AY56" i="1"/>
  <c r="AY45" i="1"/>
  <c r="AY57" i="1"/>
  <c r="AY58" i="1"/>
  <c r="AY59" i="1"/>
  <c r="AY91" i="1"/>
  <c r="AY60" i="1"/>
  <c r="AY41" i="1"/>
  <c r="AY39" i="1"/>
  <c r="AY35" i="1"/>
  <c r="AY43" i="1"/>
  <c r="AY61" i="1"/>
  <c r="AY75" i="1"/>
  <c r="AY68" i="1"/>
  <c r="AY62" i="1"/>
  <c r="AY111" i="1"/>
  <c r="AY70" i="1"/>
  <c r="AY109" i="1"/>
  <c r="AY69" i="1"/>
  <c r="AY72" i="1"/>
  <c r="AY77" i="1"/>
  <c r="AY64" i="1"/>
  <c r="AY66" i="1"/>
  <c r="AY67" i="1"/>
  <c r="AY71" i="1"/>
  <c r="AY63" i="1"/>
  <c r="AY65" i="1"/>
  <c r="AY74" i="1"/>
  <c r="AY95" i="1"/>
  <c r="AY90" i="1"/>
  <c r="AY89" i="1"/>
  <c r="AY96" i="1"/>
  <c r="AY97" i="1"/>
  <c r="AY86" i="1"/>
  <c r="AY87" i="1"/>
  <c r="AY99" i="1"/>
  <c r="AY82" i="1"/>
  <c r="AY93" i="1"/>
  <c r="AY81" i="1"/>
  <c r="AY85" i="1"/>
  <c r="AY84" i="1"/>
  <c r="AY100" i="1"/>
  <c r="AY88" i="1"/>
  <c r="AY80" i="1"/>
  <c r="AY83" i="1"/>
  <c r="AY79" i="1"/>
  <c r="AY101" i="1"/>
  <c r="AY114" i="1"/>
  <c r="AY108" i="1"/>
  <c r="AY102" i="1"/>
  <c r="AY103" i="1"/>
  <c r="AY115" i="1"/>
  <c r="AY130" i="1"/>
  <c r="AY107" i="1"/>
  <c r="AY112" i="1"/>
  <c r="AY104" i="1"/>
  <c r="AY113" i="1"/>
  <c r="AY110" i="1"/>
  <c r="AY116" i="1"/>
  <c r="AY105" i="1"/>
  <c r="AY117" i="1"/>
  <c r="AY122" i="1"/>
  <c r="AY118" i="1"/>
  <c r="AY123" i="1"/>
  <c r="AY120" i="1"/>
  <c r="AY119" i="1"/>
  <c r="AY121" i="1"/>
  <c r="AY132" i="1"/>
  <c r="AY127" i="1"/>
  <c r="AY124" i="1"/>
  <c r="AY131" i="1"/>
  <c r="AY126" i="1"/>
  <c r="AY125" i="1"/>
  <c r="AY129" i="1"/>
  <c r="AY128" i="1"/>
  <c r="AY135" i="1"/>
  <c r="AY136" i="1"/>
  <c r="AY134" i="1"/>
  <c r="AY133" i="1"/>
  <c r="AY137" i="1"/>
  <c r="AY138" i="1"/>
  <c r="AY141" i="1"/>
  <c r="P95" i="3"/>
  <c r="T95" i="3"/>
  <c r="T96" i="3"/>
  <c r="T97" i="3"/>
  <c r="T98" i="3"/>
  <c r="T99" i="3"/>
  <c r="T100" i="3"/>
  <c r="T101" i="3"/>
  <c r="T102" i="3"/>
  <c r="T103" i="3"/>
  <c r="T104" i="3"/>
  <c r="T105" i="3"/>
  <c r="T106" i="3"/>
  <c r="P107" i="3"/>
  <c r="T107" i="3"/>
  <c r="T108" i="3"/>
  <c r="T109" i="3"/>
  <c r="T110" i="3"/>
  <c r="T111" i="3"/>
  <c r="T112" i="3"/>
  <c r="T113" i="3"/>
  <c r="T114" i="3"/>
  <c r="T115" i="3"/>
  <c r="T116" i="3"/>
  <c r="P117" i="3"/>
  <c r="T117" i="3"/>
  <c r="T118" i="3"/>
  <c r="T119" i="3"/>
  <c r="T120" i="3"/>
  <c r="T121" i="3"/>
  <c r="T122" i="3"/>
  <c r="T123" i="3"/>
  <c r="P124" i="3"/>
  <c r="T124" i="3"/>
  <c r="T125" i="3"/>
  <c r="T126" i="3"/>
  <c r="T127" i="3"/>
  <c r="T128" i="3"/>
  <c r="P129" i="3"/>
  <c r="T129" i="3"/>
  <c r="T130" i="3"/>
  <c r="T131" i="3"/>
  <c r="T132" i="3"/>
  <c r="T133" i="3"/>
  <c r="T134" i="3"/>
  <c r="T135" i="3"/>
  <c r="T136" i="3"/>
  <c r="T137" i="3"/>
  <c r="P138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P157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P175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P189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P203" i="3"/>
  <c r="T203" i="3"/>
  <c r="T204" i="3"/>
  <c r="T205" i="3"/>
  <c r="P206" i="3"/>
  <c r="T206" i="3"/>
  <c r="T207" i="3"/>
  <c r="T208" i="3"/>
  <c r="T209" i="3"/>
  <c r="P210" i="3"/>
  <c r="T210" i="3"/>
  <c r="T211" i="3"/>
  <c r="T212" i="3"/>
  <c r="T213" i="3"/>
  <c r="T214" i="3"/>
  <c r="P215" i="3"/>
  <c r="T215" i="3"/>
  <c r="T216" i="3"/>
  <c r="T217" i="3"/>
  <c r="T218" i="3"/>
  <c r="P219" i="3"/>
  <c r="T219" i="3"/>
  <c r="T220" i="3"/>
  <c r="T221" i="3"/>
  <c r="T222" i="3"/>
  <c r="P223" i="3"/>
  <c r="T223" i="3"/>
  <c r="T224" i="3"/>
  <c r="T225" i="3"/>
  <c r="T226" i="3"/>
  <c r="P227" i="3"/>
  <c r="T227" i="3"/>
  <c r="T228" i="3"/>
  <c r="T229" i="3"/>
  <c r="T230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3" i="3"/>
  <c r="T2" i="3"/>
  <c r="P6" i="2"/>
  <c r="P11" i="2"/>
  <c r="P12" i="2"/>
  <c r="P17" i="2"/>
  <c r="P23" i="2"/>
  <c r="P28" i="2"/>
  <c r="P32" i="2"/>
  <c r="P37" i="2"/>
  <c r="P40" i="2"/>
  <c r="P45" i="2"/>
  <c r="P50" i="2"/>
  <c r="P53" i="2"/>
  <c r="P58" i="2"/>
  <c r="P63" i="2"/>
  <c r="P67" i="2"/>
  <c r="P71" i="2"/>
  <c r="P76" i="2"/>
  <c r="P82" i="2"/>
  <c r="P88" i="2"/>
  <c r="P94" i="2"/>
  <c r="P99" i="2"/>
  <c r="P105" i="2"/>
  <c r="P106" i="2"/>
  <c r="P107" i="2"/>
  <c r="P112" i="2"/>
  <c r="P116" i="2"/>
  <c r="P120" i="2"/>
  <c r="P125" i="2"/>
  <c r="P131" i="2"/>
  <c r="P137" i="2"/>
  <c r="P142" i="2"/>
  <c r="P147" i="2"/>
  <c r="P150" i="2"/>
  <c r="P153" i="2"/>
  <c r="P158" i="2"/>
  <c r="P162" i="2"/>
  <c r="P167" i="2"/>
  <c r="P172" i="2"/>
  <c r="P177" i="2"/>
  <c r="P182" i="2"/>
  <c r="P187" i="2"/>
  <c r="P192" i="2"/>
  <c r="P198" i="2"/>
  <c r="P204" i="2"/>
  <c r="P209" i="2"/>
  <c r="P214" i="2"/>
  <c r="P219" i="2"/>
  <c r="P225" i="2"/>
  <c r="P229" i="2"/>
  <c r="P233" i="2"/>
  <c r="P237" i="2"/>
  <c r="P241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" i="2"/>
  <c r="D22" i="4"/>
  <c r="D23" i="4" s="1"/>
  <c r="D24" i="4" s="1"/>
  <c r="D25" i="4" s="1"/>
  <c r="D26" i="4" s="1"/>
  <c r="D27" i="4" s="1"/>
  <c r="D28" i="4" s="1"/>
  <c r="D29" i="4" s="1"/>
  <c r="D30" i="4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/>
  <c r="D48" i="4" s="1"/>
  <c r="D49" i="4" s="1"/>
  <c r="D50" i="4" s="1"/>
  <c r="D51" i="4" s="1"/>
  <c r="D52" i="4" s="1"/>
  <c r="D53" i="4" s="1"/>
  <c r="D54" i="4" s="1"/>
  <c r="D55" i="4" s="1"/>
  <c r="D56" i="4" s="1"/>
  <c r="D57" i="4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/>
  <c r="D82" i="4" s="1"/>
  <c r="D83" i="4" s="1"/>
  <c r="D84" i="4"/>
  <c r="D85" i="4" s="1"/>
  <c r="O85" i="4" s="1"/>
  <c r="D86" i="4"/>
  <c r="D87" i="4" s="1"/>
  <c r="D88" i="4" s="1"/>
  <c r="D89" i="4"/>
  <c r="D90" i="4" s="1"/>
  <c r="D91" i="4" s="1"/>
  <c r="D92" i="4" s="1"/>
  <c r="D93" i="4" s="1"/>
  <c r="D94" i="4" s="1"/>
  <c r="D95" i="4"/>
  <c r="D96" i="4" s="1"/>
  <c r="D97" i="4" s="1"/>
  <c r="D98" i="4" s="1"/>
  <c r="D99" i="4" s="1"/>
  <c r="D100" i="4" s="1"/>
  <c r="D101" i="4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/>
  <c r="D134" i="4" s="1"/>
  <c r="D135" i="4" s="1"/>
  <c r="D136" i="4" s="1"/>
  <c r="D137" i="4" s="1"/>
  <c r="D138" i="4" s="1"/>
  <c r="D139" i="4" s="1"/>
  <c r="D140" i="4" s="1"/>
  <c r="D141" i="4" s="1"/>
  <c r="D142" i="4"/>
  <c r="D143" i="4" s="1"/>
  <c r="D144" i="4" s="1"/>
  <c r="D145" i="4" s="1"/>
  <c r="D146" i="4" s="1"/>
  <c r="D147" i="4"/>
  <c r="D148" i="4" s="1"/>
  <c r="D149" i="4" s="1"/>
  <c r="D150" i="4" s="1"/>
  <c r="D151" i="4" s="1"/>
  <c r="D152" i="4" s="1"/>
  <c r="D153" i="4" s="1"/>
  <c r="D154" i="4" s="1"/>
  <c r="D155" i="4"/>
  <c r="D156" i="4" s="1"/>
  <c r="O156" i="4" s="1"/>
  <c r="D157" i="4"/>
  <c r="D158" i="4" s="1"/>
  <c r="D159" i="4" s="1"/>
  <c r="D160" i="4"/>
  <c r="D161" i="4" s="1"/>
  <c r="D162" i="4"/>
  <c r="D163" i="4" s="1"/>
  <c r="D164" i="4" s="1"/>
  <c r="D165" i="4" s="1"/>
  <c r="D21" i="4"/>
  <c r="O21" i="4" s="1"/>
  <c r="M22" i="4"/>
  <c r="M23" i="4" s="1"/>
  <c r="M31" i="4"/>
  <c r="M32" i="4" s="1"/>
  <c r="M33" i="4" s="1"/>
  <c r="M34" i="4" s="1"/>
  <c r="M35" i="4" s="1"/>
  <c r="M36" i="4" s="1"/>
  <c r="M48" i="4"/>
  <c r="M49" i="4" s="1"/>
  <c r="M50" i="4" s="1"/>
  <c r="M51" i="4" s="1"/>
  <c r="M52" i="4" s="1"/>
  <c r="M58" i="4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/>
  <c r="M72" i="4" s="1"/>
  <c r="M73" i="4" s="1"/>
  <c r="M82" i="4"/>
  <c r="M83" i="4" s="1"/>
  <c r="M84" i="4" s="1"/>
  <c r="M85" i="4"/>
  <c r="M87" i="4"/>
  <c r="M88" i="4" s="1"/>
  <c r="M89" i="4" s="1"/>
  <c r="M90" i="4"/>
  <c r="M91" i="4" s="1"/>
  <c r="M96" i="4"/>
  <c r="M97" i="4" s="1"/>
  <c r="M102" i="4"/>
  <c r="M103" i="4" s="1"/>
  <c r="M104" i="4" s="1"/>
  <c r="M117" i="4"/>
  <c r="M134" i="4"/>
  <c r="M143" i="4"/>
  <c r="M144" i="4" s="1"/>
  <c r="M148" i="4"/>
  <c r="M156" i="4"/>
  <c r="M158" i="4"/>
  <c r="M159" i="4" s="1"/>
  <c r="M160" i="4" s="1"/>
  <c r="M161" i="4"/>
  <c r="M163" i="4"/>
  <c r="M164" i="4" s="1"/>
  <c r="M165" i="4" s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" i="4"/>
  <c r="O3" i="5"/>
  <c r="O4" i="5"/>
  <c r="O5" i="5"/>
  <c r="O6" i="5"/>
  <c r="O8" i="5"/>
  <c r="O9" i="5"/>
  <c r="O10" i="5"/>
  <c r="O7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 s="1"/>
  <c r="O40" i="5"/>
  <c r="O41" i="5"/>
  <c r="O42" i="5"/>
  <c r="O43" i="5"/>
  <c r="O44" i="5"/>
  <c r="O45" i="5"/>
  <c r="O46" i="5"/>
  <c r="O47" i="5" s="1"/>
  <c r="O48" i="5"/>
  <c r="O49" i="5"/>
  <c r="O50" i="5"/>
  <c r="O51" i="5"/>
  <c r="O52" i="5"/>
  <c r="O53" i="5"/>
  <c r="O54" i="5"/>
  <c r="O55" i="5"/>
  <c r="O56" i="5" s="1"/>
  <c r="O57" i="5" s="1"/>
  <c r="O58" i="5"/>
  <c r="O59" i="5" s="1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 s="1"/>
  <c r="O83" i="5"/>
  <c r="O84" i="5"/>
  <c r="O85" i="5" s="1"/>
  <c r="O86" i="5" s="1"/>
  <c r="O87" i="5"/>
  <c r="O88" i="5" s="1"/>
  <c r="O89" i="5"/>
  <c r="O90" i="5" s="1"/>
  <c r="O91" i="5" s="1"/>
  <c r="O92" i="5" s="1"/>
  <c r="O93" i="5" s="1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 s="1"/>
  <c r="O115" i="5"/>
  <c r="O116" i="5"/>
  <c r="O117" i="5"/>
  <c r="O118" i="5"/>
  <c r="O119" i="5"/>
  <c r="O120" i="5"/>
  <c r="O121" i="5"/>
  <c r="O122" i="5" s="1"/>
  <c r="O123" i="5"/>
  <c r="O124" i="5"/>
  <c r="O125" i="5"/>
  <c r="O126" i="5"/>
  <c r="O127" i="5"/>
  <c r="O128" i="5"/>
  <c r="O129" i="5" s="1"/>
  <c r="O130" i="5"/>
  <c r="O131" i="5"/>
  <c r="O132" i="5" s="1"/>
  <c r="O133" i="5"/>
  <c r="O134" i="5"/>
  <c r="O135" i="5"/>
  <c r="O136" i="5"/>
  <c r="O137" i="5" s="1"/>
  <c r="O138" i="5"/>
  <c r="O139" i="5"/>
  <c r="O140" i="5"/>
  <c r="O141" i="5"/>
  <c r="O142" i="5"/>
  <c r="O143" i="5"/>
  <c r="O144" i="5"/>
  <c r="O145" i="5" s="1"/>
  <c r="O146" i="5"/>
  <c r="O147" i="5"/>
  <c r="O148" i="5"/>
  <c r="O149" i="5"/>
  <c r="O150" i="5"/>
  <c r="O151" i="5"/>
  <c r="O152" i="5"/>
  <c r="O2" i="5"/>
  <c r="O4" i="4"/>
  <c r="O3" i="4"/>
  <c r="M2" i="4"/>
  <c r="M3" i="4" s="1"/>
  <c r="M22" i="5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N34" i="5" s="1"/>
  <c r="M35" i="5"/>
  <c r="M36" i="5" s="1"/>
  <c r="N36" i="5" s="1"/>
  <c r="M41" i="5"/>
  <c r="M42" i="5" s="1"/>
  <c r="N42" i="5" s="1"/>
  <c r="M52" i="5"/>
  <c r="M53" i="5" s="1"/>
  <c r="M54" i="5" s="1"/>
  <c r="M55" i="5" s="1"/>
  <c r="M56" i="5" s="1"/>
  <c r="M57" i="5" s="1"/>
  <c r="M58" i="5" s="1"/>
  <c r="M59" i="5" s="1"/>
  <c r="M60" i="5" s="1"/>
  <c r="N60" i="5" s="1"/>
  <c r="M61" i="5"/>
  <c r="N61" i="5" s="1"/>
  <c r="M73" i="5"/>
  <c r="M74" i="5" s="1"/>
  <c r="N74" i="5" s="1"/>
  <c r="M81" i="5"/>
  <c r="N81" i="5" s="1"/>
  <c r="M97" i="5"/>
  <c r="M98" i="5" s="1"/>
  <c r="M100" i="5"/>
  <c r="M101" i="5" s="1"/>
  <c r="N101" i="5" s="1"/>
  <c r="M102" i="5"/>
  <c r="M103" i="5" s="1"/>
  <c r="M104" i="5" s="1"/>
  <c r="M105" i="5" s="1"/>
  <c r="M106" i="5" s="1"/>
  <c r="M107" i="5" s="1"/>
  <c r="N107" i="5" s="1"/>
  <c r="M108" i="5"/>
  <c r="M109" i="5" s="1"/>
  <c r="M110" i="5" s="1"/>
  <c r="N110" i="5" s="1"/>
  <c r="M111" i="5"/>
  <c r="M112" i="5" s="1"/>
  <c r="M113" i="5" s="1"/>
  <c r="N113" i="5" s="1"/>
  <c r="M121" i="5"/>
  <c r="N121" i="5" s="1"/>
  <c r="M131" i="5"/>
  <c r="M132" i="5" s="1"/>
  <c r="N132" i="5" s="1"/>
  <c r="M140" i="5"/>
  <c r="M141" i="5" s="1"/>
  <c r="M142" i="5" s="1"/>
  <c r="M143" i="5" s="1"/>
  <c r="M144" i="5" s="1"/>
  <c r="M145" i="5" s="1"/>
  <c r="M146" i="5" s="1"/>
  <c r="N146" i="5" s="1"/>
  <c r="M147" i="5"/>
  <c r="M148" i="5" s="1"/>
  <c r="M149" i="5" s="1"/>
  <c r="M150" i="5" s="1"/>
  <c r="M151" i="5" s="1"/>
  <c r="N151" i="5" s="1"/>
  <c r="M152" i="5"/>
  <c r="N152" i="5" s="1"/>
  <c r="M2" i="5"/>
  <c r="N2" i="5" s="1"/>
  <c r="J67" i="9" l="1"/>
  <c r="J127" i="9"/>
  <c r="S26" i="9"/>
  <c r="J69" i="9"/>
  <c r="J119" i="9"/>
  <c r="J77" i="9"/>
  <c r="J135" i="9"/>
  <c r="J41" i="9"/>
  <c r="J92" i="9"/>
  <c r="J45" i="9"/>
  <c r="J93" i="9"/>
  <c r="J30" i="9"/>
  <c r="J103" i="9"/>
  <c r="J38" i="9"/>
  <c r="J102" i="9"/>
  <c r="J35" i="9"/>
  <c r="J100" i="9"/>
  <c r="J43" i="9"/>
  <c r="J94" i="9"/>
  <c r="K41" i="9"/>
  <c r="K92" i="9"/>
  <c r="J28" i="9"/>
  <c r="J99" i="9"/>
  <c r="J214" i="8"/>
  <c r="R214" i="8" s="1"/>
  <c r="J88" i="9"/>
  <c r="J12" i="9"/>
  <c r="R12" i="9" s="1"/>
  <c r="J86" i="9"/>
  <c r="J177" i="8"/>
  <c r="R177" i="8" s="1"/>
  <c r="J57" i="9"/>
  <c r="J187" i="8"/>
  <c r="R187" i="8" s="1"/>
  <c r="J66" i="9"/>
  <c r="J209" i="8"/>
  <c r="R209" i="8" s="1"/>
  <c r="J78" i="9"/>
  <c r="J271" i="8"/>
  <c r="R271" i="8" s="1"/>
  <c r="J50" i="9"/>
  <c r="R50" i="9" s="1"/>
  <c r="J185" i="8"/>
  <c r="R185" i="8" s="1"/>
  <c r="J59" i="9"/>
  <c r="J194" i="8"/>
  <c r="R194" i="8" s="1"/>
  <c r="J70" i="9"/>
  <c r="J179" i="8"/>
  <c r="R179" i="8" s="1"/>
  <c r="J58" i="9"/>
  <c r="J180" i="8"/>
  <c r="R180" i="8" s="1"/>
  <c r="J63" i="9"/>
  <c r="J203" i="8"/>
  <c r="R203" i="8" s="1"/>
  <c r="J76" i="9"/>
  <c r="J272" i="8"/>
  <c r="R272" i="8" s="1"/>
  <c r="J51" i="9"/>
  <c r="R51" i="9" s="1"/>
  <c r="J183" i="8"/>
  <c r="R183" i="8" s="1"/>
  <c r="J61" i="9"/>
  <c r="J195" i="8"/>
  <c r="R195" i="8" s="1"/>
  <c r="J65" i="9"/>
  <c r="J190" i="8"/>
  <c r="R190" i="8" s="1"/>
  <c r="J64" i="9"/>
  <c r="J279" i="8"/>
  <c r="R279" i="8" s="1"/>
  <c r="J53" i="9"/>
  <c r="R53" i="9" s="1"/>
  <c r="J178" i="8"/>
  <c r="R178" i="8" s="1"/>
  <c r="J60" i="9"/>
  <c r="J198" i="8"/>
  <c r="R198" i="8" s="1"/>
  <c r="J74" i="9"/>
  <c r="J184" i="8"/>
  <c r="R184" i="8" s="1"/>
  <c r="J68" i="9"/>
  <c r="J192" i="8"/>
  <c r="R192" i="8" s="1"/>
  <c r="J71" i="9"/>
  <c r="J281" i="8"/>
  <c r="R281" i="8" s="1"/>
  <c r="J54" i="9"/>
  <c r="R54" i="9" s="1"/>
  <c r="J274" i="8"/>
  <c r="R274" i="8" s="1"/>
  <c r="J52" i="9"/>
  <c r="R52" i="9" s="1"/>
  <c r="J188" i="8"/>
  <c r="R188" i="8" s="1"/>
  <c r="J62" i="9"/>
  <c r="J200" i="8"/>
  <c r="R200" i="8" s="1"/>
  <c r="J75" i="9"/>
  <c r="J269" i="8"/>
  <c r="R269" i="8" s="1"/>
  <c r="J48" i="9"/>
  <c r="R48" i="9" s="1"/>
  <c r="J182" i="8"/>
  <c r="R182" i="8" s="1"/>
  <c r="J72" i="9"/>
  <c r="J276" i="8"/>
  <c r="R276" i="8" s="1"/>
  <c r="J49" i="9"/>
  <c r="R49" i="9" s="1"/>
  <c r="P79" i="9"/>
  <c r="T79" i="9"/>
  <c r="J229" i="8"/>
  <c r="R229" i="8" s="1"/>
  <c r="J44" i="9"/>
  <c r="J235" i="8"/>
  <c r="R235" i="8" s="1"/>
  <c r="J29" i="9"/>
  <c r="J231" i="8"/>
  <c r="R231" i="8" s="1"/>
  <c r="J42" i="9"/>
  <c r="J245" i="8"/>
  <c r="R245" i="8" s="1"/>
  <c r="J36" i="9"/>
  <c r="J240" i="8"/>
  <c r="R240" i="8" s="1"/>
  <c r="J31" i="9"/>
  <c r="J246" i="8"/>
  <c r="R246" i="8" s="1"/>
  <c r="J33" i="9"/>
  <c r="J228" i="8"/>
  <c r="R228" i="8" s="1"/>
  <c r="J40" i="9"/>
  <c r="J123" i="8"/>
  <c r="J232" i="8"/>
  <c r="R232" i="8" s="1"/>
  <c r="J167" i="8"/>
  <c r="R167" i="8" s="1"/>
  <c r="J275" i="8"/>
  <c r="R275" i="8" s="1"/>
  <c r="J173" i="8"/>
  <c r="R173" i="8" s="1"/>
  <c r="J280" i="8"/>
  <c r="R280" i="8" s="1"/>
  <c r="J225" i="8"/>
  <c r="R225" i="8" s="1"/>
  <c r="J7" i="9"/>
  <c r="R7" i="9" s="1"/>
  <c r="J126" i="8"/>
  <c r="R126" i="8" s="1"/>
  <c r="J234" i="8"/>
  <c r="R234" i="8" s="1"/>
  <c r="J136" i="8"/>
  <c r="R136" i="8" s="1"/>
  <c r="J251" i="8"/>
  <c r="R251" i="8" s="1"/>
  <c r="J86" i="8"/>
  <c r="R86" i="8" s="1"/>
  <c r="J201" i="8"/>
  <c r="R201" i="8" s="1"/>
  <c r="J256" i="8"/>
  <c r="R256" i="8" s="1"/>
  <c r="J23" i="9"/>
  <c r="R23" i="9" s="1"/>
  <c r="J149" i="8"/>
  <c r="R149" i="8" s="1"/>
  <c r="J260" i="8"/>
  <c r="R260" i="8" s="1"/>
  <c r="J224" i="8"/>
  <c r="R224" i="8" s="1"/>
  <c r="J6" i="9"/>
  <c r="R6" i="9" s="1"/>
  <c r="J97" i="8"/>
  <c r="R97" i="8" s="1"/>
  <c r="J210" i="8"/>
  <c r="R210" i="8" s="1"/>
  <c r="J85" i="8"/>
  <c r="R85" i="8" s="1"/>
  <c r="J199" i="8"/>
  <c r="R199" i="8" s="1"/>
  <c r="J101" i="8"/>
  <c r="R101" i="8" s="1"/>
  <c r="J215" i="8"/>
  <c r="R215" i="8" s="1"/>
  <c r="J17" i="9"/>
  <c r="R17" i="9" s="1"/>
  <c r="J108" i="8"/>
  <c r="J4" i="9"/>
  <c r="R4" i="9" s="1"/>
  <c r="J121" i="8"/>
  <c r="J230" i="8"/>
  <c r="R230" i="8" s="1"/>
  <c r="J129" i="8"/>
  <c r="R129" i="8" s="1"/>
  <c r="J239" i="8"/>
  <c r="R239" i="8" s="1"/>
  <c r="J141" i="8"/>
  <c r="R141" i="8" s="1"/>
  <c r="J252" i="8"/>
  <c r="R252" i="8" s="1"/>
  <c r="J146" i="8"/>
  <c r="R146" i="8" s="1"/>
  <c r="J259" i="8"/>
  <c r="R259" i="8" s="1"/>
  <c r="J102" i="8"/>
  <c r="R102" i="8" s="1"/>
  <c r="J216" i="8"/>
  <c r="R216" i="8" s="1"/>
  <c r="J94" i="8"/>
  <c r="R94" i="8" s="1"/>
  <c r="J205" i="8"/>
  <c r="R205" i="8" s="1"/>
  <c r="J139" i="8"/>
  <c r="R139" i="8" s="1"/>
  <c r="J241" i="8"/>
  <c r="R241" i="8" s="1"/>
  <c r="J80" i="8"/>
  <c r="R80" i="8" s="1"/>
  <c r="J189" i="8"/>
  <c r="R189" i="8" s="1"/>
  <c r="J112" i="8"/>
  <c r="J5" i="9"/>
  <c r="R5" i="9" s="1"/>
  <c r="J140" i="8"/>
  <c r="R140" i="8" s="1"/>
  <c r="J244" i="8"/>
  <c r="R244" i="8" s="1"/>
  <c r="J107" i="8"/>
  <c r="J220" i="8"/>
  <c r="R220" i="8" s="1"/>
  <c r="J133" i="8"/>
  <c r="R133" i="8" s="1"/>
  <c r="J250" i="8"/>
  <c r="R250" i="8" s="1"/>
  <c r="J22" i="9"/>
  <c r="R22" i="9" s="1"/>
  <c r="J254" i="8"/>
  <c r="R254" i="8" s="1"/>
  <c r="J105" i="8"/>
  <c r="R105" i="8" s="1"/>
  <c r="J11" i="9"/>
  <c r="R11" i="9" s="1"/>
  <c r="J219" i="8"/>
  <c r="R219" i="8" s="1"/>
  <c r="J213" i="8"/>
  <c r="R213" i="8" s="1"/>
  <c r="J16" i="9"/>
  <c r="R16" i="9" s="1"/>
  <c r="J128" i="8"/>
  <c r="R128" i="8" s="1"/>
  <c r="J237" i="8"/>
  <c r="R237" i="8" s="1"/>
  <c r="J255" i="8"/>
  <c r="R255" i="8" s="1"/>
  <c r="J21" i="9"/>
  <c r="R21" i="9" s="1"/>
  <c r="J156" i="8"/>
  <c r="R156" i="8" s="1"/>
  <c r="J24" i="9"/>
  <c r="J261" i="8"/>
  <c r="R261" i="8" s="1"/>
  <c r="J158" i="8"/>
  <c r="R158" i="8" s="1"/>
  <c r="J266" i="8"/>
  <c r="R266" i="8" s="1"/>
  <c r="J114" i="8"/>
  <c r="J226" i="8"/>
  <c r="R226" i="8" s="1"/>
  <c r="J135" i="8"/>
  <c r="R135" i="8" s="1"/>
  <c r="J138" i="8"/>
  <c r="R138" i="8" s="1"/>
  <c r="L124" i="4"/>
  <c r="J62" i="8"/>
  <c r="R62" i="8" s="1"/>
  <c r="M196" i="3"/>
  <c r="J17" i="8"/>
  <c r="R17" i="8" s="1"/>
  <c r="J81" i="8"/>
  <c r="R81" i="8" s="1"/>
  <c r="M221" i="3"/>
  <c r="J51" i="8"/>
  <c r="R51" i="8" s="1"/>
  <c r="J172" i="8"/>
  <c r="R172" i="8" s="1"/>
  <c r="J25" i="8"/>
  <c r="R25" i="8" s="1"/>
  <c r="J144" i="8"/>
  <c r="R144" i="8" s="1"/>
  <c r="L139" i="4"/>
  <c r="J90" i="8"/>
  <c r="R90" i="8" s="1"/>
  <c r="M2" i="3"/>
  <c r="J143" i="8"/>
  <c r="R143" i="8" s="1"/>
  <c r="J24" i="8"/>
  <c r="R24" i="8" s="1"/>
  <c r="L75" i="5"/>
  <c r="J117" i="8"/>
  <c r="M16" i="2"/>
  <c r="J21" i="8"/>
  <c r="R21" i="8" s="1"/>
  <c r="J76" i="8"/>
  <c r="R76" i="8" s="1"/>
  <c r="J130" i="8"/>
  <c r="R130" i="8" s="1"/>
  <c r="J41" i="8"/>
  <c r="R41" i="8" s="1"/>
  <c r="J4" i="8"/>
  <c r="R4" i="8" s="1"/>
  <c r="J60" i="8"/>
  <c r="R60" i="8" s="1"/>
  <c r="J11" i="8"/>
  <c r="R11" i="8" s="1"/>
  <c r="J69" i="8"/>
  <c r="R69" i="8" s="1"/>
  <c r="J34" i="8"/>
  <c r="R34" i="8" s="1"/>
  <c r="J84" i="8"/>
  <c r="R84" i="8" s="1"/>
  <c r="J29" i="8"/>
  <c r="R29" i="8" s="1"/>
  <c r="J150" i="8"/>
  <c r="R150" i="8" s="1"/>
  <c r="J55" i="8"/>
  <c r="R55" i="8" s="1"/>
  <c r="J113" i="8"/>
  <c r="K39" i="8"/>
  <c r="S39" i="8" s="1"/>
  <c r="K118" i="8"/>
  <c r="M140" i="3"/>
  <c r="J127" i="8"/>
  <c r="R127" i="8" s="1"/>
  <c r="J67" i="8"/>
  <c r="R67" i="8" s="1"/>
  <c r="J12" i="8"/>
  <c r="R12" i="8" s="1"/>
  <c r="J19" i="8"/>
  <c r="R19" i="8" s="1"/>
  <c r="J71" i="8"/>
  <c r="R71" i="8" s="1"/>
  <c r="J145" i="8"/>
  <c r="R145" i="8" s="1"/>
  <c r="J26" i="8"/>
  <c r="R26" i="8" s="1"/>
  <c r="J174" i="8"/>
  <c r="R174" i="8" s="1"/>
  <c r="J52" i="8"/>
  <c r="R52" i="8" s="1"/>
  <c r="J57" i="8"/>
  <c r="R57" i="8" s="1"/>
  <c r="J111" i="8"/>
  <c r="M188" i="3"/>
  <c r="J96" i="8"/>
  <c r="R96" i="8" s="1"/>
  <c r="J20" i="8"/>
  <c r="R20" i="8" s="1"/>
  <c r="J70" i="8"/>
  <c r="R70" i="8" s="1"/>
  <c r="M172" i="3"/>
  <c r="J75" i="8"/>
  <c r="R75" i="8" s="1"/>
  <c r="M208" i="3"/>
  <c r="J35" i="8"/>
  <c r="R35" i="8" s="1"/>
  <c r="J87" i="8"/>
  <c r="R87" i="8" s="1"/>
  <c r="M216" i="3"/>
  <c r="J160" i="8"/>
  <c r="R160" i="8" s="1"/>
  <c r="J44" i="8"/>
  <c r="R44" i="8" s="1"/>
  <c r="J99" i="8"/>
  <c r="R99" i="8" s="1"/>
  <c r="J45" i="8"/>
  <c r="R45" i="8" s="1"/>
  <c r="M35" i="3"/>
  <c r="J100" i="8"/>
  <c r="R100" i="8" s="1"/>
  <c r="J56" i="8"/>
  <c r="R56" i="8" s="1"/>
  <c r="J7" i="8"/>
  <c r="R7" i="8" s="1"/>
  <c r="J59" i="8"/>
  <c r="R59" i="8" s="1"/>
  <c r="L27" i="4"/>
  <c r="J122" i="8"/>
  <c r="J132" i="8"/>
  <c r="R132" i="8" s="1"/>
  <c r="J40" i="8"/>
  <c r="R40" i="8" s="1"/>
  <c r="M197" i="3"/>
  <c r="J65" i="8"/>
  <c r="R65" i="8" s="1"/>
  <c r="J14" i="8"/>
  <c r="R14" i="8" s="1"/>
  <c r="J89" i="8"/>
  <c r="R89" i="8" s="1"/>
  <c r="J36" i="8"/>
  <c r="R36" i="8" s="1"/>
  <c r="M9" i="3"/>
  <c r="J155" i="8"/>
  <c r="R155" i="8" s="1"/>
  <c r="J163" i="8"/>
  <c r="R163" i="8" s="1"/>
  <c r="J49" i="8"/>
  <c r="R49" i="8" s="1"/>
  <c r="J6" i="8"/>
  <c r="R6" i="8" s="1"/>
  <c r="J64" i="8"/>
  <c r="R64" i="8" s="1"/>
  <c r="M167" i="3"/>
  <c r="J15" i="8"/>
  <c r="R15" i="8" s="1"/>
  <c r="J74" i="8"/>
  <c r="R74" i="8" s="1"/>
  <c r="L67" i="4"/>
  <c r="J37" i="8"/>
  <c r="R37" i="8" s="1"/>
  <c r="J91" i="8"/>
  <c r="R91" i="8" s="1"/>
  <c r="J39" i="8"/>
  <c r="R39" i="8" s="1"/>
  <c r="J118" i="8"/>
  <c r="R10" i="9"/>
  <c r="J134" i="8"/>
  <c r="R134" i="8" s="1"/>
  <c r="J42" i="8"/>
  <c r="R42" i="8" s="1"/>
  <c r="J9" i="8"/>
  <c r="R9" i="8" s="1"/>
  <c r="J66" i="8"/>
  <c r="R66" i="8" s="1"/>
  <c r="M239" i="2"/>
  <c r="J16" i="8"/>
  <c r="R16" i="8" s="1"/>
  <c r="J72" i="8"/>
  <c r="R72" i="8" s="1"/>
  <c r="M15" i="3"/>
  <c r="J47" i="8"/>
  <c r="R47" i="8" s="1"/>
  <c r="J162" i="8"/>
  <c r="R162" i="8" s="1"/>
  <c r="J168" i="8"/>
  <c r="R168" i="8" s="1"/>
  <c r="J50" i="8"/>
  <c r="R50" i="8" s="1"/>
  <c r="M159" i="2"/>
  <c r="J116" i="8"/>
  <c r="M7" i="2"/>
  <c r="J5" i="8"/>
  <c r="R5" i="8" s="1"/>
  <c r="J61" i="8"/>
  <c r="R61" i="8" s="1"/>
  <c r="J79" i="8"/>
  <c r="R79" i="8" s="1"/>
  <c r="J10" i="8"/>
  <c r="R10" i="8" s="1"/>
  <c r="L68" i="4"/>
  <c r="J95" i="8"/>
  <c r="R95" i="8" s="1"/>
  <c r="J161" i="8"/>
  <c r="R161" i="8" s="1"/>
  <c r="J46" i="8"/>
  <c r="R46" i="8" s="1"/>
  <c r="M128" i="3"/>
  <c r="J103" i="8"/>
  <c r="R103" i="8" s="1"/>
  <c r="M229" i="3"/>
  <c r="J106" i="8"/>
  <c r="J54" i="8"/>
  <c r="R54" i="8" s="1"/>
  <c r="S105" i="8"/>
  <c r="M232" i="2"/>
  <c r="M16" i="3"/>
  <c r="M213" i="3"/>
  <c r="M31" i="2"/>
  <c r="L52" i="4"/>
  <c r="L61" i="5"/>
  <c r="L70" i="5"/>
  <c r="M119" i="2"/>
  <c r="L38" i="5"/>
  <c r="M79" i="3"/>
  <c r="L123" i="4"/>
  <c r="M63" i="3"/>
  <c r="M181" i="3"/>
  <c r="L51" i="4"/>
  <c r="L75" i="4"/>
  <c r="M80" i="2"/>
  <c r="M228" i="3"/>
  <c r="M27" i="3"/>
  <c r="R14" i="9"/>
  <c r="L131" i="4"/>
  <c r="M222" i="3"/>
  <c r="L156" i="4"/>
  <c r="M33" i="3"/>
  <c r="M230" i="3"/>
  <c r="L123" i="5"/>
  <c r="R534" i="8"/>
  <c r="R541" i="8"/>
  <c r="R13" i="9"/>
  <c r="L59" i="4"/>
  <c r="R19" i="9"/>
  <c r="R15" i="9"/>
  <c r="M185" i="3"/>
  <c r="M47" i="3"/>
  <c r="M48" i="3"/>
  <c r="M200" i="3"/>
  <c r="R536" i="8"/>
  <c r="R539" i="8"/>
  <c r="M173" i="3"/>
  <c r="M8" i="3"/>
  <c r="L35" i="4"/>
  <c r="L102" i="5"/>
  <c r="L6" i="5"/>
  <c r="R537" i="8"/>
  <c r="L132" i="4"/>
  <c r="M24" i="2"/>
  <c r="R18" i="9"/>
  <c r="M144" i="2"/>
  <c r="L19" i="4"/>
  <c r="M191" i="3"/>
  <c r="L83" i="4"/>
  <c r="M87" i="2"/>
  <c r="L107" i="4"/>
  <c r="R20" i="9"/>
  <c r="R8" i="9"/>
  <c r="L106" i="4"/>
  <c r="M8" i="2"/>
  <c r="M39" i="2"/>
  <c r="L4" i="4"/>
  <c r="M152" i="3"/>
  <c r="R9" i="9"/>
  <c r="M198" i="3"/>
  <c r="M156" i="3"/>
  <c r="M104" i="3"/>
  <c r="L12" i="4"/>
  <c r="R535" i="8"/>
  <c r="M141" i="3"/>
  <c r="L11" i="4"/>
  <c r="M143" i="2"/>
  <c r="T24" i="9"/>
  <c r="P24" i="9"/>
  <c r="O4" i="8"/>
  <c r="O5" i="8" s="1"/>
  <c r="O6" i="8" s="1"/>
  <c r="O7" i="8" s="1"/>
  <c r="O8" i="8" s="1"/>
  <c r="P3" i="8"/>
  <c r="H3" i="8" s="1"/>
  <c r="L5" i="4"/>
  <c r="M154" i="3"/>
  <c r="M92" i="3"/>
  <c r="L24" i="5"/>
  <c r="M178" i="3"/>
  <c r="M123" i="2"/>
  <c r="M179" i="2"/>
  <c r="L36" i="4"/>
  <c r="M155" i="2"/>
  <c r="M22" i="2"/>
  <c r="L102" i="4"/>
  <c r="L2" i="4"/>
  <c r="M139" i="3"/>
  <c r="M77" i="3"/>
  <c r="L56" i="5"/>
  <c r="M139" i="2"/>
  <c r="L7" i="4"/>
  <c r="L116" i="5"/>
  <c r="L16" i="4"/>
  <c r="L113" i="4"/>
  <c r="M93" i="3"/>
  <c r="L119" i="4"/>
  <c r="L34" i="4"/>
  <c r="M46" i="3"/>
  <c r="M158" i="3"/>
  <c r="L15" i="5"/>
  <c r="M9" i="2"/>
  <c r="L89" i="5"/>
  <c r="L16" i="5"/>
  <c r="M234" i="2"/>
  <c r="M93" i="2"/>
  <c r="M14" i="2"/>
  <c r="M66" i="3"/>
  <c r="L135" i="4"/>
  <c r="L131" i="5"/>
  <c r="M124" i="2"/>
  <c r="L58" i="4"/>
  <c r="L136" i="5"/>
  <c r="M73" i="3"/>
  <c r="L64" i="4"/>
  <c r="L28" i="5"/>
  <c r="L137" i="4"/>
  <c r="L149" i="4"/>
  <c r="M4" i="3"/>
  <c r="L49" i="4"/>
  <c r="M113" i="3"/>
  <c r="M59" i="2"/>
  <c r="M195" i="2"/>
  <c r="M11" i="3"/>
  <c r="M49" i="2"/>
  <c r="M81" i="2"/>
  <c r="L129" i="5"/>
  <c r="L78" i="4"/>
  <c r="L69" i="5"/>
  <c r="L146" i="4"/>
  <c r="L93" i="4"/>
  <c r="L98" i="5"/>
  <c r="M108" i="2"/>
  <c r="M126" i="3"/>
  <c r="M121" i="3"/>
  <c r="M210" i="2"/>
  <c r="L106" i="5"/>
  <c r="M115" i="2"/>
  <c r="M52" i="2"/>
  <c r="L88" i="4"/>
  <c r="M28" i="3"/>
  <c r="M224" i="3"/>
  <c r="M176" i="3"/>
  <c r="M160" i="3"/>
  <c r="M144" i="3"/>
  <c r="M112" i="3"/>
  <c r="M87" i="3"/>
  <c r="M55" i="3"/>
  <c r="M23" i="3"/>
  <c r="L108" i="4"/>
  <c r="L44" i="4"/>
  <c r="M223" i="2"/>
  <c r="M183" i="2"/>
  <c r="M128" i="2"/>
  <c r="L142" i="5"/>
  <c r="L46" i="5"/>
  <c r="M41" i="3"/>
  <c r="L25" i="4"/>
  <c r="L31" i="5"/>
  <c r="L69" i="4"/>
  <c r="L141" i="4"/>
  <c r="M75" i="3"/>
  <c r="M189" i="2"/>
  <c r="M134" i="2"/>
  <c r="M145" i="2"/>
  <c r="M147" i="3"/>
  <c r="L17" i="4"/>
  <c r="L105" i="4"/>
  <c r="M86" i="3"/>
  <c r="M18" i="2"/>
  <c r="L118" i="4"/>
  <c r="L83" i="5"/>
  <c r="M100" i="2"/>
  <c r="L5" i="5"/>
  <c r="M235" i="2"/>
  <c r="M60" i="3"/>
  <c r="M102" i="2"/>
  <c r="M97" i="2"/>
  <c r="L125" i="4"/>
  <c r="L17" i="5"/>
  <c r="M10" i="2"/>
  <c r="M58" i="3"/>
  <c r="M170" i="3"/>
  <c r="L92" i="5"/>
  <c r="L41" i="4"/>
  <c r="M65" i="3"/>
  <c r="M177" i="3"/>
  <c r="L25" i="5"/>
  <c r="M122" i="2"/>
  <c r="M180" i="2"/>
  <c r="L136" i="4"/>
  <c r="M132" i="2"/>
  <c r="M70" i="3"/>
  <c r="L42" i="5"/>
  <c r="L141" i="5"/>
  <c r="M30" i="2"/>
  <c r="L48" i="5"/>
  <c r="L54" i="4"/>
  <c r="L63" i="5"/>
  <c r="M41" i="2"/>
  <c r="L121" i="5"/>
  <c r="M163" i="2"/>
  <c r="L143" i="4"/>
  <c r="M68" i="2"/>
  <c r="L72" i="4"/>
  <c r="M13" i="3"/>
  <c r="M125" i="3"/>
  <c r="L90" i="4"/>
  <c r="L104" i="5"/>
  <c r="M113" i="2"/>
  <c r="M26" i="3"/>
  <c r="M206" i="2"/>
  <c r="M207" i="3"/>
  <c r="M199" i="3"/>
  <c r="M159" i="3"/>
  <c r="M143" i="3"/>
  <c r="M80" i="3"/>
  <c r="L43" i="4"/>
  <c r="M200" i="2"/>
  <c r="M160" i="2"/>
  <c r="M127" i="2"/>
  <c r="M48" i="2"/>
  <c r="L78" i="5"/>
  <c r="M89" i="3"/>
  <c r="M227" i="2"/>
  <c r="L15" i="4"/>
  <c r="M155" i="3"/>
  <c r="L115" i="5"/>
  <c r="M149" i="2"/>
  <c r="L53" i="5"/>
  <c r="M38" i="2"/>
  <c r="L114" i="4"/>
  <c r="M42" i="2"/>
  <c r="L122" i="5"/>
  <c r="L73" i="4"/>
  <c r="M101" i="3"/>
  <c r="M166" i="2"/>
  <c r="L144" i="5"/>
  <c r="L97" i="5"/>
  <c r="M109" i="2"/>
  <c r="M161" i="2"/>
  <c r="L73" i="5"/>
  <c r="M130" i="3"/>
  <c r="M19" i="2"/>
  <c r="M243" i="2"/>
  <c r="L23" i="4"/>
  <c r="L36" i="5"/>
  <c r="L97" i="4"/>
  <c r="M38" i="3"/>
  <c r="L39" i="5"/>
  <c r="M156" i="2"/>
  <c r="M245" i="2"/>
  <c r="L77" i="5"/>
  <c r="L112" i="5"/>
  <c r="M81" i="3"/>
  <c r="M226" i="2"/>
  <c r="L6" i="4"/>
  <c r="M146" i="3"/>
  <c r="L109" i="4"/>
  <c r="L9" i="4"/>
  <c r="L8" i="5"/>
  <c r="M92" i="2"/>
  <c r="L84" i="5"/>
  <c r="L90" i="5"/>
  <c r="M59" i="3"/>
  <c r="M171" i="3"/>
  <c r="L130" i="4"/>
  <c r="L37" i="4"/>
  <c r="L9" i="5"/>
  <c r="M52" i="3"/>
  <c r="M166" i="3"/>
  <c r="M129" i="2"/>
  <c r="M185" i="2"/>
  <c r="L61" i="4"/>
  <c r="M27" i="2"/>
  <c r="L27" i="5"/>
  <c r="L138" i="4"/>
  <c r="L66" i="4"/>
  <c r="M94" i="3"/>
  <c r="M182" i="3"/>
  <c r="L50" i="5"/>
  <c r="M196" i="2"/>
  <c r="L56" i="4"/>
  <c r="M6" i="3"/>
  <c r="M110" i="3"/>
  <c r="L64" i="5"/>
  <c r="L71" i="4"/>
  <c r="M99" i="3"/>
  <c r="L124" i="5"/>
  <c r="M69" i="2"/>
  <c r="M165" i="2"/>
  <c r="M46" i="2"/>
  <c r="L127" i="5"/>
  <c r="L77" i="4"/>
  <c r="M74" i="2"/>
  <c r="M170" i="2"/>
  <c r="M20" i="3"/>
  <c r="L68" i="5"/>
  <c r="L158" i="4"/>
  <c r="M36" i="3"/>
  <c r="M217" i="2"/>
  <c r="L100" i="5"/>
  <c r="M110" i="2"/>
  <c r="M205" i="3"/>
  <c r="M72" i="3"/>
  <c r="M215" i="2"/>
  <c r="M176" i="2"/>
  <c r="M104" i="2"/>
  <c r="L134" i="5"/>
  <c r="L62" i="4"/>
  <c r="M179" i="3"/>
  <c r="M69" i="3"/>
  <c r="M199" i="2"/>
  <c r="M242" i="2"/>
  <c r="L22" i="4"/>
  <c r="L74" i="5"/>
  <c r="L35" i="5"/>
  <c r="L96" i="4"/>
  <c r="M188" i="2"/>
  <c r="M133" i="2"/>
  <c r="L13" i="4"/>
  <c r="M145" i="3"/>
  <c r="M84" i="3"/>
  <c r="L117" i="4"/>
  <c r="M161" i="3"/>
  <c r="L81" i="5"/>
  <c r="L2" i="5"/>
  <c r="M83" i="2"/>
  <c r="L31" i="4"/>
  <c r="M190" i="3"/>
  <c r="L87" i="5"/>
  <c r="M90" i="2"/>
  <c r="L10" i="5"/>
  <c r="L127" i="4"/>
  <c r="M5" i="2"/>
  <c r="M54" i="3"/>
  <c r="M57" i="3"/>
  <c r="M169" i="3"/>
  <c r="L129" i="4"/>
  <c r="L42" i="4"/>
  <c r="M26" i="2"/>
  <c r="L29" i="5"/>
  <c r="L133" i="5"/>
  <c r="L33" i="5"/>
  <c r="M187" i="3"/>
  <c r="M76" i="3"/>
  <c r="M190" i="2"/>
  <c r="M17" i="3"/>
  <c r="L65" i="5"/>
  <c r="M98" i="3"/>
  <c r="M44" i="2"/>
  <c r="M164" i="2"/>
  <c r="L145" i="4"/>
  <c r="L125" i="5"/>
  <c r="M70" i="2"/>
  <c r="L74" i="4"/>
  <c r="M105" i="3"/>
  <c r="M174" i="2"/>
  <c r="M22" i="3"/>
  <c r="M218" i="2"/>
  <c r="L94" i="4"/>
  <c r="L159" i="4"/>
  <c r="M37" i="3"/>
  <c r="M212" i="2"/>
  <c r="L149" i="5"/>
  <c r="M118" i="2"/>
  <c r="L85" i="4"/>
  <c r="M25" i="3"/>
  <c r="L161" i="4"/>
  <c r="M118" i="3"/>
  <c r="M220" i="3"/>
  <c r="M212" i="3"/>
  <c r="M204" i="3"/>
  <c r="M184" i="3"/>
  <c r="M168" i="3"/>
  <c r="M120" i="3"/>
  <c r="M103" i="3"/>
  <c r="M71" i="3"/>
  <c r="M39" i="3"/>
  <c r="M7" i="3"/>
  <c r="L99" i="4"/>
  <c r="M231" i="2"/>
  <c r="M175" i="2"/>
  <c r="M103" i="2"/>
  <c r="L62" i="5"/>
  <c r="L30" i="5"/>
  <c r="L18" i="5"/>
  <c r="M131" i="3"/>
  <c r="M101" i="2"/>
  <c r="L26" i="4"/>
  <c r="L103" i="5"/>
  <c r="L147" i="5"/>
  <c r="L60" i="4"/>
  <c r="M64" i="2"/>
  <c r="M154" i="2"/>
  <c r="M20" i="2"/>
  <c r="M244" i="2"/>
  <c r="L76" i="5"/>
  <c r="L37" i="5"/>
  <c r="L29" i="4"/>
  <c r="M137" i="3"/>
  <c r="M45" i="3"/>
  <c r="M82" i="3"/>
  <c r="M230" i="2"/>
  <c r="L18" i="4"/>
  <c r="L58" i="5"/>
  <c r="L114" i="5"/>
  <c r="L111" i="4"/>
  <c r="M140" i="2"/>
  <c r="M85" i="3"/>
  <c r="L10" i="4"/>
  <c r="M150" i="3"/>
  <c r="M49" i="3"/>
  <c r="L82" i="5"/>
  <c r="M4" i="2"/>
  <c r="L32" i="4"/>
  <c r="M85" i="2"/>
  <c r="L122" i="4"/>
  <c r="L38" i="4"/>
  <c r="M50" i="3"/>
  <c r="M162" i="3"/>
  <c r="L12" i="5"/>
  <c r="M86" i="2"/>
  <c r="L46" i="4"/>
  <c r="M236" i="2"/>
  <c r="L20" i="5"/>
  <c r="M21" i="2"/>
  <c r="M62" i="3"/>
  <c r="M174" i="3"/>
  <c r="L137" i="5"/>
  <c r="L26" i="5"/>
  <c r="L63" i="4"/>
  <c r="M68" i="3"/>
  <c r="M181" i="2"/>
  <c r="M126" i="2"/>
  <c r="M193" i="2"/>
  <c r="L151" i="4"/>
  <c r="L43" i="5"/>
  <c r="M108" i="3"/>
  <c r="M29" i="2"/>
  <c r="M54" i="2"/>
  <c r="L50" i="4"/>
  <c r="M57" i="2"/>
  <c r="M201" i="2"/>
  <c r="L55" i="4"/>
  <c r="L153" i="4"/>
  <c r="M5" i="3"/>
  <c r="M43" i="2"/>
  <c r="M19" i="3"/>
  <c r="L67" i="5"/>
  <c r="L144" i="4"/>
  <c r="M173" i="2"/>
  <c r="M78" i="2"/>
  <c r="M102" i="3"/>
  <c r="M97" i="3"/>
  <c r="M14" i="3"/>
  <c r="L152" i="5"/>
  <c r="L108" i="5"/>
  <c r="M205" i="2"/>
  <c r="M211" i="3"/>
  <c r="M194" i="3"/>
  <c r="M183" i="3"/>
  <c r="M151" i="3"/>
  <c r="M136" i="3"/>
  <c r="M119" i="3"/>
  <c r="M96" i="3"/>
  <c r="M64" i="3"/>
  <c r="M32" i="3"/>
  <c r="L164" i="4"/>
  <c r="L76" i="4"/>
  <c r="L28" i="4"/>
  <c r="L3" i="4"/>
  <c r="M191" i="2"/>
  <c r="M152" i="2"/>
  <c r="M136" i="2"/>
  <c r="M79" i="2"/>
  <c r="M56" i="2"/>
  <c r="L150" i="5"/>
  <c r="L126" i="5"/>
  <c r="L22" i="5"/>
  <c r="M89" i="2"/>
  <c r="L128" i="4"/>
  <c r="L4" i="5"/>
  <c r="M53" i="3"/>
  <c r="L93" i="5"/>
  <c r="M238" i="2"/>
  <c r="L53" i="4"/>
  <c r="M35" i="2"/>
  <c r="L45" i="5"/>
  <c r="M62" i="2"/>
  <c r="M214" i="3"/>
  <c r="M127" i="3"/>
  <c r="M216" i="2"/>
  <c r="L111" i="5"/>
  <c r="L103" i="4"/>
  <c r="M148" i="2"/>
  <c r="M220" i="2"/>
  <c r="L8" i="4"/>
  <c r="L52" i="5"/>
  <c r="M78" i="3"/>
  <c r="L57" i="5"/>
  <c r="M221" i="2"/>
  <c r="L119" i="5"/>
  <c r="M153" i="3"/>
  <c r="M146" i="2"/>
  <c r="M91" i="3"/>
  <c r="L59" i="5"/>
  <c r="L112" i="4"/>
  <c r="M3" i="2"/>
  <c r="M51" i="3"/>
  <c r="M163" i="3"/>
  <c r="L3" i="5"/>
  <c r="L120" i="4"/>
  <c r="L33" i="4"/>
  <c r="L95" i="5"/>
  <c r="L45" i="4"/>
  <c r="M98" i="2"/>
  <c r="L19" i="5"/>
  <c r="L121" i="4"/>
  <c r="M61" i="3"/>
  <c r="L126" i="4"/>
  <c r="M195" i="3"/>
  <c r="L91" i="5"/>
  <c r="L40" i="4"/>
  <c r="L13" i="5"/>
  <c r="L32" i="5"/>
  <c r="M25" i="2"/>
  <c r="M130" i="2"/>
  <c r="M186" i="2"/>
  <c r="M74" i="3"/>
  <c r="M186" i="3"/>
  <c r="L138" i="5"/>
  <c r="L41" i="5"/>
  <c r="M194" i="2"/>
  <c r="M3" i="3"/>
  <c r="L48" i="4"/>
  <c r="L152" i="4"/>
  <c r="L140" i="5"/>
  <c r="M109" i="3"/>
  <c r="L47" i="5"/>
  <c r="M65" i="2"/>
  <c r="L145" i="5"/>
  <c r="M36" i="2"/>
  <c r="L154" i="4"/>
  <c r="M66" i="2"/>
  <c r="M203" i="2"/>
  <c r="M115" i="3"/>
  <c r="M12" i="3"/>
  <c r="M75" i="2"/>
  <c r="M171" i="2"/>
  <c r="L80" i="4"/>
  <c r="M21" i="3"/>
  <c r="M123" i="3"/>
  <c r="M213" i="2"/>
  <c r="M30" i="3"/>
  <c r="M114" i="2"/>
  <c r="L109" i="5"/>
  <c r="M218" i="3"/>
  <c r="M202" i="3"/>
  <c r="M193" i="3"/>
  <c r="M165" i="3"/>
  <c r="M149" i="3"/>
  <c r="M135" i="3"/>
  <c r="M31" i="3"/>
  <c r="L163" i="4"/>
  <c r="L92" i="4"/>
  <c r="M208" i="2"/>
  <c r="M168" i="2"/>
  <c r="M151" i="2"/>
  <c r="M135" i="2"/>
  <c r="M96" i="2"/>
  <c r="M55" i="2"/>
  <c r="M15" i="2"/>
  <c r="L94" i="5"/>
  <c r="L54" i="5"/>
  <c r="M42" i="3"/>
  <c r="M133" i="3"/>
  <c r="L165" i="4"/>
  <c r="M34" i="3"/>
  <c r="L82" i="4"/>
  <c r="L79" i="5"/>
  <c r="M43" i="3"/>
  <c r="L24" i="4"/>
  <c r="M157" i="2"/>
  <c r="L98" i="4"/>
  <c r="M134" i="3"/>
  <c r="L55" i="5"/>
  <c r="L113" i="5"/>
  <c r="M138" i="2"/>
  <c r="L104" i="4"/>
  <c r="M222" i="2"/>
  <c r="M142" i="3"/>
  <c r="L110" i="4"/>
  <c r="M83" i="3"/>
  <c r="L14" i="4"/>
  <c r="M90" i="3"/>
  <c r="M228" i="2"/>
  <c r="M141" i="2"/>
  <c r="L117" i="5"/>
  <c r="L7" i="5"/>
  <c r="L88" i="5"/>
  <c r="L39" i="4"/>
  <c r="M84" i="2"/>
  <c r="M2" i="2"/>
  <c r="M91" i="2"/>
  <c r="L11" i="5"/>
  <c r="M13" i="2"/>
  <c r="L85" i="5"/>
  <c r="L23" i="5"/>
  <c r="M121" i="2"/>
  <c r="M178" i="2"/>
  <c r="L134" i="4"/>
  <c r="L132" i="5"/>
  <c r="M67" i="3"/>
  <c r="L65" i="4"/>
  <c r="M33" i="2"/>
  <c r="M202" i="2"/>
  <c r="L150" i="4"/>
  <c r="M114" i="3"/>
  <c r="L44" i="5"/>
  <c r="M61" i="2"/>
  <c r="L49" i="5"/>
  <c r="M34" i="2"/>
  <c r="M60" i="2"/>
  <c r="M197" i="2"/>
  <c r="L128" i="5"/>
  <c r="M73" i="2"/>
  <c r="M169" i="2"/>
  <c r="M18" i="3"/>
  <c r="L66" i="5"/>
  <c r="M100" i="3"/>
  <c r="L71" i="5"/>
  <c r="M106" i="3"/>
  <c r="L79" i="4"/>
  <c r="L105" i="5"/>
  <c r="M122" i="3"/>
  <c r="M51" i="2"/>
  <c r="M211" i="2"/>
  <c r="L87" i="4"/>
  <c r="M117" i="2"/>
  <c r="M29" i="3"/>
  <c r="M225" i="3"/>
  <c r="M217" i="3"/>
  <c r="M209" i="3"/>
  <c r="M201" i="3"/>
  <c r="M192" i="3"/>
  <c r="M180" i="3"/>
  <c r="M164" i="3"/>
  <c r="M148" i="3"/>
  <c r="M132" i="3"/>
  <c r="M116" i="3"/>
  <c r="M88" i="3"/>
  <c r="M56" i="3"/>
  <c r="M24" i="3"/>
  <c r="L140" i="4"/>
  <c r="L115" i="4"/>
  <c r="L91" i="4"/>
  <c r="M240" i="2"/>
  <c r="M224" i="2"/>
  <c r="M207" i="2"/>
  <c r="M184" i="2"/>
  <c r="M111" i="2"/>
  <c r="M95" i="2"/>
  <c r="M72" i="2"/>
  <c r="L143" i="5"/>
  <c r="L118" i="5"/>
  <c r="L86" i="5"/>
  <c r="L14" i="5"/>
  <c r="T3" i="8"/>
  <c r="U3" i="8" s="1"/>
  <c r="N119" i="2"/>
  <c r="N150" i="2"/>
  <c r="N123" i="2"/>
  <c r="N35" i="2"/>
  <c r="N133" i="2"/>
  <c r="N90" i="2"/>
  <c r="P108" i="5"/>
  <c r="N106" i="5"/>
  <c r="AR35" i="1"/>
  <c r="P98" i="5"/>
  <c r="N58" i="5"/>
  <c r="N26" i="5"/>
  <c r="M24" i="4"/>
  <c r="M135" i="4"/>
  <c r="M53" i="4"/>
  <c r="M145" i="4"/>
  <c r="N145" i="4" s="1"/>
  <c r="M37" i="4"/>
  <c r="M92" i="4"/>
  <c r="M105" i="4"/>
  <c r="N105" i="4" s="1"/>
  <c r="M157" i="4"/>
  <c r="N157" i="4" s="1"/>
  <c r="M149" i="4"/>
  <c r="N149" i="4" s="1"/>
  <c r="P97" i="5"/>
  <c r="P152" i="5"/>
  <c r="P106" i="5"/>
  <c r="N145" i="5"/>
  <c r="N105" i="5"/>
  <c r="N97" i="5"/>
  <c r="N73" i="5"/>
  <c r="N57" i="5"/>
  <c r="N41" i="5"/>
  <c r="N33" i="5"/>
  <c r="N25" i="5"/>
  <c r="P150" i="5"/>
  <c r="P105" i="5"/>
  <c r="N144" i="5"/>
  <c r="N112" i="5"/>
  <c r="N104" i="5"/>
  <c r="N56" i="5"/>
  <c r="N32" i="5"/>
  <c r="N24" i="5"/>
  <c r="N98" i="5"/>
  <c r="P149" i="5"/>
  <c r="P104" i="5"/>
  <c r="N143" i="5"/>
  <c r="N111" i="5"/>
  <c r="N103" i="5"/>
  <c r="N55" i="5"/>
  <c r="N31" i="5"/>
  <c r="N23" i="5"/>
  <c r="P148" i="5"/>
  <c r="P103" i="5"/>
  <c r="N150" i="5"/>
  <c r="N142" i="5"/>
  <c r="N102" i="5"/>
  <c r="N54" i="5"/>
  <c r="N30" i="5"/>
  <c r="N22" i="5"/>
  <c r="P147" i="5"/>
  <c r="P102" i="5"/>
  <c r="N149" i="5"/>
  <c r="N141" i="5"/>
  <c r="N109" i="5"/>
  <c r="N53" i="5"/>
  <c r="N29" i="5"/>
  <c r="P144" i="5"/>
  <c r="P100" i="5"/>
  <c r="N148" i="5"/>
  <c r="N140" i="5"/>
  <c r="N108" i="5"/>
  <c r="N100" i="5"/>
  <c r="N52" i="5"/>
  <c r="N28" i="5"/>
  <c r="P109" i="5"/>
  <c r="N147" i="5"/>
  <c r="N131" i="5"/>
  <c r="N59" i="5"/>
  <c r="N35" i="5"/>
  <c r="N27" i="5"/>
  <c r="M74" i="4"/>
  <c r="N74" i="4" s="1"/>
  <c r="M162" i="4"/>
  <c r="N162" i="4" s="1"/>
  <c r="M118" i="4"/>
  <c r="N118" i="4" s="1"/>
  <c r="M98" i="4"/>
  <c r="N98" i="4" s="1"/>
  <c r="M86" i="4"/>
  <c r="N86" i="4" s="1"/>
  <c r="O163" i="4"/>
  <c r="O22" i="4"/>
  <c r="O165" i="4"/>
  <c r="O164" i="4"/>
  <c r="O118" i="4"/>
  <c r="O82" i="4"/>
  <c r="O143" i="4"/>
  <c r="O134" i="4"/>
  <c r="O71" i="4"/>
  <c r="O162" i="4"/>
  <c r="O161" i="4"/>
  <c r="O102" i="4"/>
  <c r="O58" i="4"/>
  <c r="O159" i="4"/>
  <c r="O158" i="4"/>
  <c r="O96" i="4"/>
  <c r="O48" i="4"/>
  <c r="O90" i="4"/>
  <c r="O31" i="4"/>
  <c r="O148" i="4"/>
  <c r="O87" i="4"/>
  <c r="O23" i="4"/>
  <c r="O157" i="4"/>
  <c r="O117" i="4"/>
  <c r="O86" i="4"/>
  <c r="M4" i="4"/>
  <c r="N4" i="4" s="1"/>
  <c r="M37" i="5"/>
  <c r="N37" i="5" s="1"/>
  <c r="M114" i="5"/>
  <c r="N114" i="5" s="1"/>
  <c r="M43" i="5"/>
  <c r="N43" i="5" s="1"/>
  <c r="M62" i="5"/>
  <c r="N62" i="5" s="1"/>
  <c r="M133" i="5"/>
  <c r="N133" i="5" s="1"/>
  <c r="M99" i="5"/>
  <c r="N99" i="5" s="1"/>
  <c r="M75" i="5"/>
  <c r="N75" i="5" s="1"/>
  <c r="M3" i="5"/>
  <c r="N3" i="5" s="1"/>
  <c r="AR38" i="1" s="1"/>
  <c r="M122" i="5"/>
  <c r="N122" i="5" s="1"/>
  <c r="M82" i="5"/>
  <c r="N82" i="5" s="1"/>
  <c r="T136" i="8" l="1"/>
  <c r="U136" i="8" s="1"/>
  <c r="T130" i="8"/>
  <c r="U130" i="8" s="1"/>
  <c r="T80" i="9"/>
  <c r="P80" i="9"/>
  <c r="H80" i="9" s="1"/>
  <c r="S106" i="8"/>
  <c r="R106" i="8"/>
  <c r="P4" i="8"/>
  <c r="T27" i="9"/>
  <c r="P27" i="9"/>
  <c r="H27" i="9" s="1"/>
  <c r="T4" i="8"/>
  <c r="U4" i="8" s="1"/>
  <c r="P26" i="9"/>
  <c r="T26" i="9"/>
  <c r="R3" i="9"/>
  <c r="P25" i="9"/>
  <c r="T25" i="9"/>
  <c r="R24" i="9"/>
  <c r="M93" i="4"/>
  <c r="N93" i="4" s="1"/>
  <c r="N92" i="4"/>
  <c r="M38" i="4"/>
  <c r="N38" i="4" s="1"/>
  <c r="N37" i="4"/>
  <c r="M54" i="4"/>
  <c r="N53" i="4"/>
  <c r="M136" i="4"/>
  <c r="N135" i="4"/>
  <c r="M25" i="4"/>
  <c r="N24" i="4"/>
  <c r="N120" i="2"/>
  <c r="N124" i="2"/>
  <c r="N91" i="2"/>
  <c r="N36" i="2"/>
  <c r="N134" i="2"/>
  <c r="M150" i="4"/>
  <c r="M106" i="4"/>
  <c r="M146" i="4"/>
  <c r="N146" i="4" s="1"/>
  <c r="M94" i="4"/>
  <c r="N94" i="4" s="1"/>
  <c r="AN18" i="1"/>
  <c r="AN17" i="1"/>
  <c r="O2" i="3"/>
  <c r="P2" i="3" s="1"/>
  <c r="M5" i="4"/>
  <c r="N5" i="4" s="1"/>
  <c r="M39" i="4"/>
  <c r="N39" i="4" s="1"/>
  <c r="O3" i="3"/>
  <c r="P3" i="3" s="1"/>
  <c r="O2" i="2"/>
  <c r="P2" i="2" s="1"/>
  <c r="Q2" i="2" s="1"/>
  <c r="R2" i="2" s="1"/>
  <c r="M119" i="4"/>
  <c r="N119" i="4" s="1"/>
  <c r="M99" i="4"/>
  <c r="N99" i="4" s="1"/>
  <c r="M75" i="4"/>
  <c r="N75" i="4" s="1"/>
  <c r="O160" i="4"/>
  <c r="O103" i="4"/>
  <c r="O144" i="4"/>
  <c r="O89" i="4"/>
  <c r="O88" i="4"/>
  <c r="O49" i="4"/>
  <c r="O149" i="4"/>
  <c r="O97" i="4"/>
  <c r="O83" i="4"/>
  <c r="O84" i="4"/>
  <c r="O32" i="4"/>
  <c r="O91" i="4"/>
  <c r="O72" i="4"/>
  <c r="O119" i="4"/>
  <c r="O24" i="4"/>
  <c r="O59" i="4"/>
  <c r="O135" i="4"/>
  <c r="M44" i="5"/>
  <c r="N44" i="5" s="1"/>
  <c r="M38" i="5"/>
  <c r="N38" i="5" s="1"/>
  <c r="M115" i="5"/>
  <c r="N115" i="5" s="1"/>
  <c r="M63" i="5"/>
  <c r="N63" i="5" s="1"/>
  <c r="M76" i="5"/>
  <c r="N76" i="5" s="1"/>
  <c r="M134" i="5"/>
  <c r="N134" i="5" s="1"/>
  <c r="M83" i="5"/>
  <c r="N83" i="5" s="1"/>
  <c r="M4" i="5"/>
  <c r="N4" i="5" s="1"/>
  <c r="M123" i="5"/>
  <c r="N123" i="5" s="1"/>
  <c r="P81" i="9" l="1"/>
  <c r="T81" i="9"/>
  <c r="R107" i="8"/>
  <c r="S107" i="8"/>
  <c r="P5" i="8"/>
  <c r="T5" i="8"/>
  <c r="U5" i="8" s="1"/>
  <c r="R25" i="9"/>
  <c r="R26" i="9"/>
  <c r="M151" i="4"/>
  <c r="N151" i="4" s="1"/>
  <c r="N150" i="4"/>
  <c r="M137" i="4"/>
  <c r="N136" i="4"/>
  <c r="M55" i="4"/>
  <c r="N54" i="4"/>
  <c r="M107" i="4"/>
  <c r="N107" i="4" s="1"/>
  <c r="N106" i="4"/>
  <c r="M26" i="4"/>
  <c r="N25" i="4"/>
  <c r="M95" i="4"/>
  <c r="N95" i="4" s="1"/>
  <c r="M147" i="4"/>
  <c r="N147" i="4" s="1"/>
  <c r="N37" i="2"/>
  <c r="N92" i="2"/>
  <c r="N135" i="2"/>
  <c r="N125" i="2"/>
  <c r="AR44" i="1"/>
  <c r="AN25" i="1"/>
  <c r="O4" i="3"/>
  <c r="P4" i="3" s="1"/>
  <c r="Q4" i="3" s="1"/>
  <c r="M40" i="4"/>
  <c r="N40" i="4" s="1"/>
  <c r="M6" i="4"/>
  <c r="N6" i="4" s="1"/>
  <c r="O5" i="3"/>
  <c r="P5" i="3" s="1"/>
  <c r="O6" i="3"/>
  <c r="P6" i="3" s="1"/>
  <c r="O7" i="3"/>
  <c r="P7" i="3" s="1"/>
  <c r="O3" i="2"/>
  <c r="P3" i="2" s="1"/>
  <c r="M108" i="4"/>
  <c r="N108" i="4" s="1"/>
  <c r="M76" i="4"/>
  <c r="N76" i="4" s="1"/>
  <c r="M120" i="4"/>
  <c r="N120" i="4" s="1"/>
  <c r="M100" i="4"/>
  <c r="N100" i="4" s="1"/>
  <c r="M152" i="4"/>
  <c r="N152" i="4" s="1"/>
  <c r="O136" i="4"/>
  <c r="O120" i="4"/>
  <c r="O33" i="4"/>
  <c r="O150" i="4"/>
  <c r="O50" i="4"/>
  <c r="O25" i="4"/>
  <c r="O145" i="4"/>
  <c r="O104" i="4"/>
  <c r="O73" i="4"/>
  <c r="O60" i="4"/>
  <c r="O92" i="4"/>
  <c r="O98" i="4"/>
  <c r="M45" i="5"/>
  <c r="N45" i="5" s="1"/>
  <c r="M39" i="5"/>
  <c r="N39" i="5" s="1"/>
  <c r="M116" i="5"/>
  <c r="N116" i="5" s="1"/>
  <c r="M64" i="5"/>
  <c r="N64" i="5" s="1"/>
  <c r="M135" i="5"/>
  <c r="N135" i="5" s="1"/>
  <c r="M124" i="5"/>
  <c r="N124" i="5" s="1"/>
  <c r="M5" i="5"/>
  <c r="N5" i="5" s="1"/>
  <c r="M84" i="5"/>
  <c r="N84" i="5" s="1"/>
  <c r="M77" i="5"/>
  <c r="N77" i="5" s="1"/>
  <c r="P82" i="9" l="1"/>
  <c r="H82" i="9" s="1"/>
  <c r="T82" i="9"/>
  <c r="S108" i="8"/>
  <c r="R108" i="8"/>
  <c r="P6" i="8"/>
  <c r="T6" i="8"/>
  <c r="U6" i="8" s="1"/>
  <c r="N55" i="4"/>
  <c r="M56" i="4"/>
  <c r="N137" i="4"/>
  <c r="M138" i="4"/>
  <c r="M27" i="4"/>
  <c r="N26" i="4"/>
  <c r="N136" i="2"/>
  <c r="N93" i="2"/>
  <c r="AR39" i="1"/>
  <c r="AR36" i="1"/>
  <c r="AN76" i="1"/>
  <c r="R4" i="3"/>
  <c r="S4" i="3" s="1"/>
  <c r="M7" i="4"/>
  <c r="N7" i="4" s="1"/>
  <c r="AN20" i="1"/>
  <c r="M41" i="4"/>
  <c r="N41" i="4" s="1"/>
  <c r="O8" i="3"/>
  <c r="P8" i="3" s="1"/>
  <c r="O4" i="2"/>
  <c r="P4" i="2" s="1"/>
  <c r="Q4" i="2" s="1"/>
  <c r="R4" i="2" s="1"/>
  <c r="O86" i="2"/>
  <c r="P86" i="2" s="1"/>
  <c r="Q86" i="2" s="1"/>
  <c r="R86" i="2" s="1"/>
  <c r="O25" i="2"/>
  <c r="P25" i="2" s="1"/>
  <c r="M121" i="4"/>
  <c r="N121" i="4" s="1"/>
  <c r="M77" i="4"/>
  <c r="N77" i="4" s="1"/>
  <c r="M153" i="4"/>
  <c r="N153" i="4" s="1"/>
  <c r="M101" i="4"/>
  <c r="N101" i="4" s="1"/>
  <c r="M109" i="4"/>
  <c r="N109" i="4" s="1"/>
  <c r="O137" i="4"/>
  <c r="O105" i="4"/>
  <c r="O26" i="4"/>
  <c r="O74" i="4"/>
  <c r="O121" i="4"/>
  <c r="O151" i="4"/>
  <c r="O34" i="4"/>
  <c r="O61" i="4"/>
  <c r="O51" i="4"/>
  <c r="O93" i="4"/>
  <c r="O99" i="4"/>
  <c r="O146" i="4"/>
  <c r="O147" i="4"/>
  <c r="M46" i="5"/>
  <c r="N46" i="5" s="1"/>
  <c r="M117" i="5"/>
  <c r="N117" i="5" s="1"/>
  <c r="M40" i="5"/>
  <c r="N40" i="5" s="1"/>
  <c r="M65" i="5"/>
  <c r="N65" i="5" s="1"/>
  <c r="M6" i="5"/>
  <c r="N6" i="5" s="1"/>
  <c r="M78" i="5"/>
  <c r="N78" i="5" s="1"/>
  <c r="M125" i="5"/>
  <c r="N125" i="5" s="1"/>
  <c r="M85" i="5"/>
  <c r="N85" i="5" s="1"/>
  <c r="M136" i="5"/>
  <c r="N136" i="5" s="1"/>
  <c r="P83" i="9" l="1"/>
  <c r="T83" i="9"/>
  <c r="R110" i="8"/>
  <c r="S110" i="8"/>
  <c r="P7" i="8"/>
  <c r="T7" i="8"/>
  <c r="U7" i="8" s="1"/>
  <c r="M28" i="4"/>
  <c r="N27" i="4"/>
  <c r="M139" i="4"/>
  <c r="N138" i="4"/>
  <c r="N56" i="4"/>
  <c r="M57" i="4"/>
  <c r="N57" i="4" s="1"/>
  <c r="N94" i="2"/>
  <c r="N137" i="2"/>
  <c r="AN23" i="1"/>
  <c r="M8" i="4"/>
  <c r="N8" i="4" s="1"/>
  <c r="M42" i="4"/>
  <c r="N42" i="4" s="1"/>
  <c r="O9" i="3"/>
  <c r="P9" i="3" s="1"/>
  <c r="Q9" i="3" s="1"/>
  <c r="R9" i="3" s="1"/>
  <c r="O71" i="2"/>
  <c r="O8" i="2"/>
  <c r="P8" i="2" s="1"/>
  <c r="Q8" i="2" s="1"/>
  <c r="R8" i="2" s="1"/>
  <c r="O33" i="2"/>
  <c r="P33" i="2" s="1"/>
  <c r="O14" i="2"/>
  <c r="P14" i="2" s="1"/>
  <c r="Q14" i="2" s="1"/>
  <c r="R14" i="2" s="1"/>
  <c r="O10" i="2"/>
  <c r="P10" i="2" s="1"/>
  <c r="Q10" i="2" s="1"/>
  <c r="R10" i="2" s="1"/>
  <c r="O30" i="2"/>
  <c r="P30" i="2" s="1"/>
  <c r="Q30" i="2" s="1"/>
  <c r="R30" i="2" s="1"/>
  <c r="O78" i="2"/>
  <c r="P78" i="2" s="1"/>
  <c r="O73" i="2"/>
  <c r="P73" i="2" s="1"/>
  <c r="O64" i="2"/>
  <c r="P64" i="2" s="1"/>
  <c r="O79" i="2"/>
  <c r="P79" i="2" s="1"/>
  <c r="O55" i="2"/>
  <c r="P55" i="2" s="1"/>
  <c r="O60" i="2"/>
  <c r="P60" i="2" s="1"/>
  <c r="O70" i="2"/>
  <c r="P70" i="2" s="1"/>
  <c r="O76" i="2"/>
  <c r="O39" i="2"/>
  <c r="P39" i="2" s="1"/>
  <c r="Q39" i="2" s="1"/>
  <c r="R39" i="2" s="1"/>
  <c r="O37" i="2"/>
  <c r="O66" i="2"/>
  <c r="P66" i="2" s="1"/>
  <c r="O16" i="2"/>
  <c r="P16" i="2" s="1"/>
  <c r="Q16" i="2" s="1"/>
  <c r="R16" i="2" s="1"/>
  <c r="O83" i="2"/>
  <c r="P83" i="2" s="1"/>
  <c r="Q83" i="2" s="1"/>
  <c r="R83" i="2" s="1"/>
  <c r="O29" i="2"/>
  <c r="P29" i="2" s="1"/>
  <c r="Q29" i="2" s="1"/>
  <c r="R29" i="2" s="1"/>
  <c r="O42" i="2"/>
  <c r="P42" i="2" s="1"/>
  <c r="Q42" i="2" s="1"/>
  <c r="R42" i="2" s="1"/>
  <c r="O82" i="2"/>
  <c r="O17" i="2"/>
  <c r="O20" i="2"/>
  <c r="P20" i="2" s="1"/>
  <c r="Q20" i="2" s="1"/>
  <c r="R20" i="2" s="1"/>
  <c r="O61" i="2"/>
  <c r="P61" i="2" s="1"/>
  <c r="O84" i="2"/>
  <c r="P84" i="2" s="1"/>
  <c r="Q84" i="2" s="1"/>
  <c r="R84" i="2" s="1"/>
  <c r="O87" i="2"/>
  <c r="P87" i="2" s="1"/>
  <c r="Q87" i="2" s="1"/>
  <c r="R87" i="2" s="1"/>
  <c r="O62" i="2"/>
  <c r="P62" i="2" s="1"/>
  <c r="Q62" i="2" s="1"/>
  <c r="R62" i="2" s="1"/>
  <c r="O59" i="2"/>
  <c r="P59" i="2" s="1"/>
  <c r="O69" i="2"/>
  <c r="P69" i="2" s="1"/>
  <c r="O6" i="2"/>
  <c r="O90" i="2"/>
  <c r="P90" i="2" s="1"/>
  <c r="Q90" i="2" s="1"/>
  <c r="R90" i="2" s="1"/>
  <c r="O18" i="2"/>
  <c r="P18" i="2" s="1"/>
  <c r="Q18" i="2" s="1"/>
  <c r="R18" i="2" s="1"/>
  <c r="O53" i="2"/>
  <c r="O26" i="2"/>
  <c r="P26" i="2" s="1"/>
  <c r="Q26" i="2" s="1"/>
  <c r="R26" i="2" s="1"/>
  <c r="O49" i="2"/>
  <c r="P49" i="2" s="1"/>
  <c r="Q49" i="2" s="1"/>
  <c r="R49" i="2" s="1"/>
  <c r="O81" i="2"/>
  <c r="P81" i="2" s="1"/>
  <c r="O88" i="2"/>
  <c r="O52" i="2"/>
  <c r="P52" i="2" s="1"/>
  <c r="Q52" i="2" s="1"/>
  <c r="R52" i="2" s="1"/>
  <c r="O19" i="2"/>
  <c r="P19" i="2" s="1"/>
  <c r="Q19" i="2" s="1"/>
  <c r="R19" i="2" s="1"/>
  <c r="O93" i="2"/>
  <c r="P93" i="2" s="1"/>
  <c r="O48" i="2"/>
  <c r="P48" i="2" s="1"/>
  <c r="Q48" i="2" s="1"/>
  <c r="R48" i="2" s="1"/>
  <c r="O92" i="2"/>
  <c r="P92" i="2" s="1"/>
  <c r="Q92" i="2" s="1"/>
  <c r="R92" i="2" s="1"/>
  <c r="O11" i="2"/>
  <c r="O91" i="2"/>
  <c r="P91" i="2" s="1"/>
  <c r="Q91" i="2" s="1"/>
  <c r="R91" i="2" s="1"/>
  <c r="O27" i="2"/>
  <c r="P27" i="2" s="1"/>
  <c r="O23" i="2"/>
  <c r="O74" i="2"/>
  <c r="P74" i="2" s="1"/>
  <c r="O13" i="2"/>
  <c r="P13" i="2" s="1"/>
  <c r="Q13" i="2" s="1"/>
  <c r="R13" i="2" s="1"/>
  <c r="O51" i="2"/>
  <c r="P51" i="2" s="1"/>
  <c r="Q51" i="2" s="1"/>
  <c r="R51" i="2" s="1"/>
  <c r="O47" i="2"/>
  <c r="P47" i="2" s="1"/>
  <c r="Q47" i="2" s="1"/>
  <c r="R47" i="2" s="1"/>
  <c r="O5" i="2"/>
  <c r="P5" i="2" s="1"/>
  <c r="Q5" i="2" s="1"/>
  <c r="R5" i="2" s="1"/>
  <c r="O35" i="2"/>
  <c r="P35" i="2" s="1"/>
  <c r="Q35" i="2" s="1"/>
  <c r="R35" i="2" s="1"/>
  <c r="O22" i="2"/>
  <c r="P22" i="2" s="1"/>
  <c r="Q22" i="2" s="1"/>
  <c r="R22" i="2" s="1"/>
  <c r="O38" i="2"/>
  <c r="P38" i="2" s="1"/>
  <c r="Q38" i="2" s="1"/>
  <c r="R38" i="2" s="1"/>
  <c r="O67" i="2"/>
  <c r="O40" i="2"/>
  <c r="O15" i="2"/>
  <c r="P15" i="2" s="1"/>
  <c r="Q15" i="2" s="1"/>
  <c r="R15" i="2" s="1"/>
  <c r="O85" i="2"/>
  <c r="P85" i="2" s="1"/>
  <c r="Q85" i="2" s="1"/>
  <c r="R85" i="2" s="1"/>
  <c r="O12" i="2"/>
  <c r="O31" i="2"/>
  <c r="P31" i="2" s="1"/>
  <c r="Q31" i="2" s="1"/>
  <c r="R31" i="2" s="1"/>
  <c r="O63" i="2"/>
  <c r="O24" i="2"/>
  <c r="P24" i="2" s="1"/>
  <c r="Q24" i="2" s="1"/>
  <c r="R24" i="2" s="1"/>
  <c r="O41" i="2"/>
  <c r="P41" i="2" s="1"/>
  <c r="Q41" i="2" s="1"/>
  <c r="R41" i="2" s="1"/>
  <c r="O34" i="2"/>
  <c r="P34" i="2" s="1"/>
  <c r="Q34" i="2" s="1"/>
  <c r="R34" i="2" s="1"/>
  <c r="O54" i="2"/>
  <c r="P54" i="2" s="1"/>
  <c r="O75" i="2"/>
  <c r="P75" i="2" s="1"/>
  <c r="O45" i="2"/>
  <c r="O57" i="2"/>
  <c r="P57" i="2" s="1"/>
  <c r="O77" i="2"/>
  <c r="P77" i="2" s="1"/>
  <c r="O58" i="2"/>
  <c r="O44" i="2"/>
  <c r="P44" i="2" s="1"/>
  <c r="Q44" i="2" s="1"/>
  <c r="R44" i="2" s="1"/>
  <c r="O80" i="2"/>
  <c r="P80" i="2" s="1"/>
  <c r="O65" i="2"/>
  <c r="P65" i="2" s="1"/>
  <c r="O32" i="2"/>
  <c r="O50" i="2"/>
  <c r="O21" i="2"/>
  <c r="P21" i="2" s="1"/>
  <c r="Q21" i="2" s="1"/>
  <c r="R21" i="2" s="1"/>
  <c r="O89" i="2"/>
  <c r="P89" i="2" s="1"/>
  <c r="O43" i="2"/>
  <c r="P43" i="2" s="1"/>
  <c r="Q43" i="2" s="1"/>
  <c r="R43" i="2" s="1"/>
  <c r="O9" i="2"/>
  <c r="P9" i="2" s="1"/>
  <c r="Q9" i="2" s="1"/>
  <c r="R9" i="2" s="1"/>
  <c r="O56" i="2"/>
  <c r="P56" i="2" s="1"/>
  <c r="O28" i="2"/>
  <c r="O36" i="2"/>
  <c r="P36" i="2" s="1"/>
  <c r="O72" i="2"/>
  <c r="P72" i="2" s="1"/>
  <c r="O7" i="2"/>
  <c r="P7" i="2" s="1"/>
  <c r="Q7" i="2" s="1"/>
  <c r="R7" i="2" s="1"/>
  <c r="O46" i="2"/>
  <c r="P46" i="2" s="1"/>
  <c r="Q46" i="2" s="1"/>
  <c r="R46" i="2" s="1"/>
  <c r="O68" i="2"/>
  <c r="P68" i="2" s="1"/>
  <c r="Q3" i="2"/>
  <c r="R3" i="2" s="1"/>
  <c r="O119" i="2"/>
  <c r="P119" i="2" s="1"/>
  <c r="P74" i="5"/>
  <c r="P38" i="5"/>
  <c r="P37" i="5"/>
  <c r="M47" i="5"/>
  <c r="N47" i="5" s="1"/>
  <c r="M154" i="4"/>
  <c r="N154" i="4" s="1"/>
  <c r="M110" i="4"/>
  <c r="N110" i="4" s="1"/>
  <c r="M78" i="4"/>
  <c r="N78" i="4" s="1"/>
  <c r="M122" i="4"/>
  <c r="N122" i="4" s="1"/>
  <c r="O94" i="4"/>
  <c r="O95" i="4"/>
  <c r="O35" i="4"/>
  <c r="O27" i="4"/>
  <c r="O122" i="4"/>
  <c r="O106" i="4"/>
  <c r="O52" i="4"/>
  <c r="O138" i="4"/>
  <c r="O100" i="4"/>
  <c r="O101" i="4"/>
  <c r="O75" i="4"/>
  <c r="O62" i="4"/>
  <c r="O152" i="4"/>
  <c r="M118" i="5"/>
  <c r="N118" i="5" s="1"/>
  <c r="M66" i="5"/>
  <c r="N66" i="5" s="1"/>
  <c r="M137" i="5"/>
  <c r="N137" i="5" s="1"/>
  <c r="M86" i="5"/>
  <c r="N86" i="5" s="1"/>
  <c r="M79" i="5"/>
  <c r="M126" i="5"/>
  <c r="N126" i="5" s="1"/>
  <c r="P84" i="9" l="1"/>
  <c r="H84" i="9" s="1"/>
  <c r="T84" i="9"/>
  <c r="AV139" i="1"/>
  <c r="AV92" i="1"/>
  <c r="S111" i="8"/>
  <c r="R111" i="8"/>
  <c r="P8" i="8"/>
  <c r="T8" i="8"/>
  <c r="AV128" i="1"/>
  <c r="AV138" i="1"/>
  <c r="AV84" i="1"/>
  <c r="AV91" i="1"/>
  <c r="AV117" i="1"/>
  <c r="AV137" i="1"/>
  <c r="AV80" i="1"/>
  <c r="AV79" i="1"/>
  <c r="AV118" i="1"/>
  <c r="AV126" i="1"/>
  <c r="AV81" i="1"/>
  <c r="AV125" i="1"/>
  <c r="AV124" i="1"/>
  <c r="N139" i="4"/>
  <c r="M140" i="4"/>
  <c r="M29" i="4"/>
  <c r="N28" i="4"/>
  <c r="M9" i="4"/>
  <c r="N9" i="4" s="1"/>
  <c r="AN16" i="1"/>
  <c r="M43" i="4"/>
  <c r="N43" i="4" s="1"/>
  <c r="S9" i="3"/>
  <c r="O10" i="3"/>
  <c r="P10" i="3" s="1"/>
  <c r="Q10" i="3" s="1"/>
  <c r="R10" i="3" s="1"/>
  <c r="O112" i="2"/>
  <c r="O174" i="2"/>
  <c r="P174" i="2" s="1"/>
  <c r="Q79" i="2" s="1"/>
  <c r="R79" i="2" s="1"/>
  <c r="O105" i="2"/>
  <c r="O115" i="2"/>
  <c r="P115" i="2" s="1"/>
  <c r="O110" i="2"/>
  <c r="P110" i="2" s="1"/>
  <c r="O122" i="2"/>
  <c r="P122" i="2" s="1"/>
  <c r="O108" i="2"/>
  <c r="P108" i="2" s="1"/>
  <c r="O99" i="2"/>
  <c r="O175" i="2"/>
  <c r="P175" i="2" s="1"/>
  <c r="Q175" i="2" s="1"/>
  <c r="R175" i="2" s="1"/>
  <c r="O113" i="2"/>
  <c r="P113" i="2" s="1"/>
  <c r="O121" i="2"/>
  <c r="P121" i="2" s="1"/>
  <c r="O126" i="2"/>
  <c r="P126" i="2" s="1"/>
  <c r="O129" i="2"/>
  <c r="P129" i="2" s="1"/>
  <c r="O153" i="2"/>
  <c r="O134" i="2"/>
  <c r="P134" i="2" s="1"/>
  <c r="O162" i="2"/>
  <c r="O163" i="2"/>
  <c r="P163" i="2" s="1"/>
  <c r="Q163" i="2" s="1"/>
  <c r="R163" i="2" s="1"/>
  <c r="O94" i="2"/>
  <c r="O169" i="2"/>
  <c r="P169" i="2" s="1"/>
  <c r="O141" i="2"/>
  <c r="P141" i="2" s="1"/>
  <c r="O107" i="2"/>
  <c r="O137" i="2"/>
  <c r="O143" i="2"/>
  <c r="P143" i="2" s="1"/>
  <c r="O101" i="2"/>
  <c r="P101" i="2" s="1"/>
  <c r="Q101" i="2" s="1"/>
  <c r="R101" i="2" s="1"/>
  <c r="O124" i="2"/>
  <c r="P124" i="2" s="1"/>
  <c r="Q124" i="2" s="1"/>
  <c r="R124" i="2" s="1"/>
  <c r="O182" i="2"/>
  <c r="O114" i="2"/>
  <c r="P114" i="2" s="1"/>
  <c r="O98" i="2"/>
  <c r="P98" i="2" s="1"/>
  <c r="O127" i="2"/>
  <c r="P127" i="2" s="1"/>
  <c r="O168" i="2"/>
  <c r="P168" i="2" s="1"/>
  <c r="Q168" i="2" s="1"/>
  <c r="R168" i="2" s="1"/>
  <c r="O139" i="2"/>
  <c r="P139" i="2" s="1"/>
  <c r="O164" i="2"/>
  <c r="P164" i="2" s="1"/>
  <c r="O140" i="2"/>
  <c r="P140" i="2" s="1"/>
  <c r="O150" i="2"/>
  <c r="O157" i="2"/>
  <c r="P157" i="2" s="1"/>
  <c r="Q157" i="2" s="1"/>
  <c r="R157" i="2" s="1"/>
  <c r="O183" i="2"/>
  <c r="P183" i="2" s="1"/>
  <c r="O117" i="2"/>
  <c r="P117" i="2" s="1"/>
  <c r="O180" i="2"/>
  <c r="P180" i="2" s="1"/>
  <c r="O142" i="2"/>
  <c r="O176" i="2"/>
  <c r="P176" i="2" s="1"/>
  <c r="Q176" i="2" s="1"/>
  <c r="R176" i="2" s="1"/>
  <c r="O109" i="2"/>
  <c r="P109" i="2" s="1"/>
  <c r="O173" i="2"/>
  <c r="P173" i="2" s="1"/>
  <c r="O132" i="2"/>
  <c r="P132" i="2" s="1"/>
  <c r="Q132" i="2" s="1"/>
  <c r="R132" i="2" s="1"/>
  <c r="O120" i="2"/>
  <c r="O111" i="2"/>
  <c r="P111" i="2" s="1"/>
  <c r="O133" i="2"/>
  <c r="P133" i="2" s="1"/>
  <c r="O118" i="2"/>
  <c r="P118" i="2" s="1"/>
  <c r="O177" i="2"/>
  <c r="O161" i="2"/>
  <c r="P161" i="2" s="1"/>
  <c r="O172" i="2"/>
  <c r="O166" i="2"/>
  <c r="P166" i="2" s="1"/>
  <c r="Q166" i="2" s="1"/>
  <c r="R166" i="2" s="1"/>
  <c r="O144" i="2"/>
  <c r="P144" i="2" s="1"/>
  <c r="O178" i="2"/>
  <c r="P178" i="2" s="1"/>
  <c r="O138" i="2"/>
  <c r="P138" i="2" s="1"/>
  <c r="O130" i="2"/>
  <c r="P130" i="2" s="1"/>
  <c r="O128" i="2"/>
  <c r="P128" i="2" s="1"/>
  <c r="O106" i="2"/>
  <c r="O102" i="2"/>
  <c r="P102" i="2" s="1"/>
  <c r="O165" i="2"/>
  <c r="P165" i="2" s="1"/>
  <c r="Q165" i="2" s="1"/>
  <c r="R165" i="2" s="1"/>
  <c r="O135" i="2"/>
  <c r="P135" i="2" s="1"/>
  <c r="O116" i="2"/>
  <c r="O151" i="2"/>
  <c r="P151" i="2" s="1"/>
  <c r="O125" i="2"/>
  <c r="O152" i="2"/>
  <c r="P152" i="2" s="1"/>
  <c r="O96" i="2"/>
  <c r="P96" i="2" s="1"/>
  <c r="Q96" i="2" s="1"/>
  <c r="R96" i="2" s="1"/>
  <c r="O131" i="2"/>
  <c r="O181" i="2"/>
  <c r="P181" i="2" s="1"/>
  <c r="O171" i="2"/>
  <c r="P171" i="2" s="1"/>
  <c r="Q171" i="2" s="1"/>
  <c r="R171" i="2" s="1"/>
  <c r="O145" i="2"/>
  <c r="P145" i="2" s="1"/>
  <c r="O160" i="2"/>
  <c r="P160" i="2" s="1"/>
  <c r="Q160" i="2" s="1"/>
  <c r="R160" i="2" s="1"/>
  <c r="O146" i="2"/>
  <c r="P146" i="2" s="1"/>
  <c r="O136" i="2"/>
  <c r="P136" i="2" s="1"/>
  <c r="O149" i="2"/>
  <c r="P149" i="2" s="1"/>
  <c r="O100" i="2"/>
  <c r="P100" i="2" s="1"/>
  <c r="Q100" i="2" s="1"/>
  <c r="R100" i="2" s="1"/>
  <c r="O154" i="2"/>
  <c r="P154" i="2" s="1"/>
  <c r="O104" i="2"/>
  <c r="P104" i="2" s="1"/>
  <c r="O97" i="2"/>
  <c r="P97" i="2" s="1"/>
  <c r="Q97" i="2" s="1"/>
  <c r="R97" i="2" s="1"/>
  <c r="O158" i="2"/>
  <c r="O170" i="2"/>
  <c r="P170" i="2" s="1"/>
  <c r="Q170" i="2" s="1"/>
  <c r="R170" i="2" s="1"/>
  <c r="O179" i="2"/>
  <c r="P179" i="2" s="1"/>
  <c r="O147" i="2"/>
  <c r="O167" i="2"/>
  <c r="O123" i="2"/>
  <c r="P123" i="2" s="1"/>
  <c r="O156" i="2"/>
  <c r="P156" i="2" s="1"/>
  <c r="O155" i="2"/>
  <c r="P155" i="2" s="1"/>
  <c r="O95" i="2"/>
  <c r="P95" i="2" s="1"/>
  <c r="Q95" i="2" s="1"/>
  <c r="R95" i="2" s="1"/>
  <c r="O148" i="2"/>
  <c r="P148" i="2" s="1"/>
  <c r="O103" i="2"/>
  <c r="P103" i="2" s="1"/>
  <c r="O159" i="2"/>
  <c r="P159" i="2" s="1"/>
  <c r="P78" i="5"/>
  <c r="N79" i="5"/>
  <c r="M119" i="5"/>
  <c r="N119" i="5" s="1"/>
  <c r="P76" i="5"/>
  <c r="P39" i="5"/>
  <c r="P75" i="5"/>
  <c r="P79" i="5"/>
  <c r="P73" i="5"/>
  <c r="P56" i="5"/>
  <c r="P77" i="5"/>
  <c r="P35" i="5"/>
  <c r="M48" i="5"/>
  <c r="N48" i="5" s="1"/>
  <c r="M111" i="4"/>
  <c r="N111" i="4" s="1"/>
  <c r="M123" i="4"/>
  <c r="N123" i="4" s="1"/>
  <c r="M155" i="4"/>
  <c r="N155" i="4" s="1"/>
  <c r="M79" i="4"/>
  <c r="N79" i="4" s="1"/>
  <c r="O107" i="4"/>
  <c r="O36" i="4"/>
  <c r="O123" i="4"/>
  <c r="O153" i="4"/>
  <c r="O76" i="4"/>
  <c r="O63" i="4"/>
  <c r="O139" i="4"/>
  <c r="O53" i="4"/>
  <c r="O28" i="4"/>
  <c r="M67" i="5"/>
  <c r="N67" i="5" s="1"/>
  <c r="M127" i="5"/>
  <c r="N127" i="5" s="1"/>
  <c r="M80" i="5"/>
  <c r="N80" i="5" s="1"/>
  <c r="M138" i="5"/>
  <c r="N138" i="5" s="1"/>
  <c r="M87" i="5"/>
  <c r="N87" i="5" s="1"/>
  <c r="P85" i="9" l="1"/>
  <c r="T85" i="9"/>
  <c r="T29" i="9"/>
  <c r="P29" i="9"/>
  <c r="R112" i="8"/>
  <c r="S112" i="8"/>
  <c r="P9" i="8"/>
  <c r="T9" i="8"/>
  <c r="U9" i="8" s="1"/>
  <c r="T28" i="9"/>
  <c r="P28" i="9"/>
  <c r="M30" i="4"/>
  <c r="N30" i="4" s="1"/>
  <c r="N29" i="4"/>
  <c r="N140" i="4"/>
  <c r="M141" i="4"/>
  <c r="P30" i="5"/>
  <c r="Q178" i="2"/>
  <c r="R178" i="2" s="1"/>
  <c r="P111" i="5"/>
  <c r="P117" i="5"/>
  <c r="Q181" i="2"/>
  <c r="R181" i="2" s="1"/>
  <c r="Q80" i="2"/>
  <c r="R80" i="2" s="1"/>
  <c r="P57" i="5"/>
  <c r="P31" i="5"/>
  <c r="P52" i="5"/>
  <c r="M120" i="5"/>
  <c r="N120" i="5" s="1"/>
  <c r="P118" i="5"/>
  <c r="P59" i="5"/>
  <c r="P112" i="5"/>
  <c r="P55" i="5"/>
  <c r="P116" i="5"/>
  <c r="P54" i="5"/>
  <c r="P115" i="5"/>
  <c r="P113" i="5"/>
  <c r="P114" i="5"/>
  <c r="Q174" i="2"/>
  <c r="R174" i="2" s="1"/>
  <c r="Q68" i="2"/>
  <c r="R68" i="2" s="1"/>
  <c r="Q69" i="2"/>
  <c r="R69" i="2" s="1"/>
  <c r="M44" i="4"/>
  <c r="N44" i="4" s="1"/>
  <c r="M10" i="4"/>
  <c r="N10" i="4" s="1"/>
  <c r="S10" i="3"/>
  <c r="O12" i="3"/>
  <c r="P12" i="3" s="1"/>
  <c r="O17" i="3"/>
  <c r="P17" i="3" s="1"/>
  <c r="O19" i="3"/>
  <c r="P19" i="3" s="1"/>
  <c r="O14" i="3"/>
  <c r="P14" i="3" s="1"/>
  <c r="O13" i="3"/>
  <c r="P13" i="3" s="1"/>
  <c r="O18" i="3"/>
  <c r="P18" i="3" s="1"/>
  <c r="O16" i="3"/>
  <c r="P16" i="3" s="1"/>
  <c r="O11" i="3"/>
  <c r="P11" i="3" s="1"/>
  <c r="O15" i="3"/>
  <c r="P15" i="3" s="1"/>
  <c r="Q183" i="2"/>
  <c r="R183" i="2" s="1"/>
  <c r="Q155" i="2"/>
  <c r="R155" i="2" s="1"/>
  <c r="Q72" i="2"/>
  <c r="R72" i="2" s="1"/>
  <c r="Q121" i="2"/>
  <c r="R121" i="2" s="1"/>
  <c r="Q123" i="2"/>
  <c r="R123" i="2" s="1"/>
  <c r="Q75" i="2"/>
  <c r="R75" i="2" s="1"/>
  <c r="Q180" i="2"/>
  <c r="R180" i="2" s="1"/>
  <c r="Q77" i="2"/>
  <c r="R77" i="2" s="1"/>
  <c r="O184" i="2"/>
  <c r="P184" i="2" s="1"/>
  <c r="Q184" i="2" s="1"/>
  <c r="R184" i="2" s="1"/>
  <c r="Q151" i="2"/>
  <c r="R151" i="2" s="1"/>
  <c r="Q164" i="2"/>
  <c r="R164" i="2" s="1"/>
  <c r="Q70" i="2"/>
  <c r="R70" i="2" s="1"/>
  <c r="Q173" i="2"/>
  <c r="R173" i="2" s="1"/>
  <c r="Q78" i="2"/>
  <c r="R78" i="2" s="1"/>
  <c r="Q126" i="2"/>
  <c r="R126" i="2" s="1"/>
  <c r="Q81" i="2"/>
  <c r="R81" i="2" s="1"/>
  <c r="Q74" i="2"/>
  <c r="R74" i="2" s="1"/>
  <c r="Q179" i="2"/>
  <c r="R179" i="2" s="1"/>
  <c r="Q152" i="2"/>
  <c r="R152" i="2" s="1"/>
  <c r="Q127" i="2"/>
  <c r="R127" i="2" s="1"/>
  <c r="Q169" i="2"/>
  <c r="R169" i="2" s="1"/>
  <c r="Q73" i="2"/>
  <c r="R73" i="2" s="1"/>
  <c r="Q122" i="2"/>
  <c r="R122" i="2" s="1"/>
  <c r="P119" i="5"/>
  <c r="M49" i="5"/>
  <c r="M80" i="4"/>
  <c r="M124" i="4"/>
  <c r="N124" i="4" s="1"/>
  <c r="M112" i="4"/>
  <c r="N112" i="4" s="1"/>
  <c r="O54" i="4"/>
  <c r="O77" i="4"/>
  <c r="O140" i="4"/>
  <c r="O154" i="4"/>
  <c r="O155" i="4"/>
  <c r="O124" i="4"/>
  <c r="O37" i="4"/>
  <c r="O108" i="4"/>
  <c r="O29" i="4"/>
  <c r="O30" i="4"/>
  <c r="O64" i="4"/>
  <c r="M68" i="5"/>
  <c r="N68" i="5" s="1"/>
  <c r="M139" i="5"/>
  <c r="N139" i="5" s="1"/>
  <c r="M88" i="5"/>
  <c r="N88" i="5" s="1"/>
  <c r="M128" i="5"/>
  <c r="N128" i="5" s="1"/>
  <c r="T86" i="9" l="1"/>
  <c r="P86" i="9"/>
  <c r="AW16" i="1"/>
  <c r="AW17" i="1"/>
  <c r="S114" i="8"/>
  <c r="S113" i="8"/>
  <c r="R114" i="8"/>
  <c r="R113" i="8"/>
  <c r="P10" i="8"/>
  <c r="T10" i="8"/>
  <c r="U10" i="8" s="1"/>
  <c r="N141" i="4"/>
  <c r="M142" i="4"/>
  <c r="N142" i="4" s="1"/>
  <c r="N80" i="4"/>
  <c r="Q128" i="2"/>
  <c r="R128" i="2" s="1"/>
  <c r="M11" i="4"/>
  <c r="N11" i="4" s="1"/>
  <c r="M45" i="4"/>
  <c r="N45" i="4" s="1"/>
  <c r="O20" i="3"/>
  <c r="P20" i="3" s="1"/>
  <c r="Q36" i="2"/>
  <c r="R36" i="2" s="1"/>
  <c r="O185" i="2"/>
  <c r="P185" i="2" s="1"/>
  <c r="Q185" i="2" s="1"/>
  <c r="R185" i="2" s="1"/>
  <c r="Q27" i="2"/>
  <c r="R27" i="2" s="1"/>
  <c r="M50" i="5"/>
  <c r="N50" i="5" s="1"/>
  <c r="N49" i="5"/>
  <c r="P36" i="5"/>
  <c r="P53" i="5"/>
  <c r="P58" i="5"/>
  <c r="P145" i="5"/>
  <c r="P45" i="5"/>
  <c r="M113" i="4"/>
  <c r="N113" i="4" s="1"/>
  <c r="M125" i="4"/>
  <c r="N125" i="4" s="1"/>
  <c r="M81" i="4"/>
  <c r="N81" i="4" s="1"/>
  <c r="O38" i="4"/>
  <c r="O141" i="4"/>
  <c r="O142" i="4"/>
  <c r="O109" i="4"/>
  <c r="O125" i="4"/>
  <c r="O55" i="4"/>
  <c r="O65" i="4"/>
  <c r="O78" i="4"/>
  <c r="M69" i="5"/>
  <c r="N69" i="5" s="1"/>
  <c r="M89" i="5"/>
  <c r="N89" i="5" s="1"/>
  <c r="M7" i="5"/>
  <c r="M129" i="5"/>
  <c r="N129" i="5" s="1"/>
  <c r="P87" i="9" l="1"/>
  <c r="H87" i="9" s="1"/>
  <c r="T87" i="9"/>
  <c r="R116" i="8"/>
  <c r="S116" i="8"/>
  <c r="P11" i="8"/>
  <c r="T11" i="8"/>
  <c r="U11" i="8" s="1"/>
  <c r="N7" i="5"/>
  <c r="M8" i="5"/>
  <c r="P49" i="5"/>
  <c r="P41" i="5"/>
  <c r="P140" i="5"/>
  <c r="P42" i="5"/>
  <c r="P142" i="5"/>
  <c r="P43" i="5"/>
  <c r="P50" i="5"/>
  <c r="P44" i="5"/>
  <c r="M51" i="5"/>
  <c r="N51" i="5" s="1"/>
  <c r="P46" i="5"/>
  <c r="M46" i="4"/>
  <c r="N46" i="4" s="1"/>
  <c r="M12" i="4"/>
  <c r="N12" i="4" s="1"/>
  <c r="O21" i="3"/>
  <c r="P21" i="3" s="1"/>
  <c r="Q129" i="2"/>
  <c r="R129" i="2" s="1"/>
  <c r="O186" i="2"/>
  <c r="P186" i="2" s="1"/>
  <c r="Q186" i="2" s="1"/>
  <c r="R186" i="2" s="1"/>
  <c r="Q25" i="2"/>
  <c r="R25" i="2" s="1"/>
  <c r="P47" i="5"/>
  <c r="P141" i="5"/>
  <c r="M126" i="4"/>
  <c r="N126" i="4" s="1"/>
  <c r="M114" i="4"/>
  <c r="N114" i="4" s="1"/>
  <c r="O66" i="4"/>
  <c r="O126" i="4"/>
  <c r="O110" i="4"/>
  <c r="O39" i="4"/>
  <c r="O79" i="4"/>
  <c r="O57" i="4"/>
  <c r="O56" i="4"/>
  <c r="M70" i="5"/>
  <c r="P25" i="5" s="1"/>
  <c r="M90" i="5"/>
  <c r="N90" i="5" s="1"/>
  <c r="M130" i="5"/>
  <c r="N130" i="5" s="1"/>
  <c r="T88" i="9" l="1"/>
  <c r="P88" i="9"/>
  <c r="S117" i="8"/>
  <c r="R117" i="8"/>
  <c r="T12" i="8"/>
  <c r="U12" i="8" s="1"/>
  <c r="P12" i="8"/>
  <c r="N8" i="5"/>
  <c r="AR40" i="1" s="1"/>
  <c r="M9" i="5"/>
  <c r="P138" i="5"/>
  <c r="P137" i="5"/>
  <c r="P32" i="5"/>
  <c r="P131" i="5"/>
  <c r="M47" i="4"/>
  <c r="N47" i="4" s="1"/>
  <c r="M13" i="4"/>
  <c r="N13" i="4" s="1"/>
  <c r="O22" i="3"/>
  <c r="P22" i="3" s="1"/>
  <c r="O187" i="2"/>
  <c r="Q130" i="2"/>
  <c r="R130" i="2" s="1"/>
  <c r="Q33" i="2"/>
  <c r="R33" i="2" s="1"/>
  <c r="P26" i="5"/>
  <c r="P135" i="5"/>
  <c r="N70" i="5"/>
  <c r="P28" i="5"/>
  <c r="P136" i="5"/>
  <c r="P24" i="5"/>
  <c r="P27" i="5"/>
  <c r="P23" i="5"/>
  <c r="P134" i="5"/>
  <c r="P22" i="5"/>
  <c r="P133" i="5"/>
  <c r="P29" i="5"/>
  <c r="P33" i="5"/>
  <c r="P132" i="5"/>
  <c r="M115" i="4"/>
  <c r="N115" i="4" s="1"/>
  <c r="M127" i="4"/>
  <c r="N127" i="4" s="1"/>
  <c r="O40" i="4"/>
  <c r="O67" i="4"/>
  <c r="O81" i="4"/>
  <c r="O80" i="4"/>
  <c r="O127" i="4"/>
  <c r="O111" i="4"/>
  <c r="M71" i="5"/>
  <c r="N71" i="5" s="1"/>
  <c r="M91" i="5"/>
  <c r="N91" i="5" s="1"/>
  <c r="P89" i="9" l="1"/>
  <c r="T89" i="9"/>
  <c r="P31" i="9"/>
  <c r="T31" i="9"/>
  <c r="P30" i="9"/>
  <c r="T30" i="9"/>
  <c r="R118" i="8"/>
  <c r="S118" i="8"/>
  <c r="T13" i="8"/>
  <c r="P13" i="8"/>
  <c r="P69" i="5"/>
  <c r="P129" i="5"/>
  <c r="N9" i="5"/>
  <c r="AR58" i="1" s="1"/>
  <c r="M10" i="5"/>
  <c r="P70" i="5"/>
  <c r="M14" i="4"/>
  <c r="N14" i="4" s="1"/>
  <c r="O36" i="3"/>
  <c r="P36" i="3" s="1"/>
  <c r="Q36" i="3" s="1"/>
  <c r="O56" i="3"/>
  <c r="P56" i="3" s="1"/>
  <c r="O38" i="3"/>
  <c r="P38" i="3" s="1"/>
  <c r="O29" i="3"/>
  <c r="P29" i="3" s="1"/>
  <c r="O23" i="3"/>
  <c r="P23" i="3" s="1"/>
  <c r="O28" i="3"/>
  <c r="P28" i="3" s="1"/>
  <c r="O52" i="3"/>
  <c r="P52" i="3" s="1"/>
  <c r="O55" i="3"/>
  <c r="P55" i="3" s="1"/>
  <c r="O24" i="3"/>
  <c r="P24" i="3" s="1"/>
  <c r="O40" i="3"/>
  <c r="P40" i="3" s="1"/>
  <c r="O31" i="3"/>
  <c r="P31" i="3" s="1"/>
  <c r="O47" i="3"/>
  <c r="P47" i="3" s="1"/>
  <c r="O25" i="3"/>
  <c r="P25" i="3" s="1"/>
  <c r="O39" i="3"/>
  <c r="P39" i="3" s="1"/>
  <c r="O32" i="3"/>
  <c r="P32" i="3" s="1"/>
  <c r="O41" i="3"/>
  <c r="P41" i="3" s="1"/>
  <c r="O48" i="3"/>
  <c r="P48" i="3" s="1"/>
  <c r="O35" i="3"/>
  <c r="P35" i="3" s="1"/>
  <c r="Q35" i="3" s="1"/>
  <c r="R35" i="3" s="1"/>
  <c r="O42" i="3"/>
  <c r="P42" i="3" s="1"/>
  <c r="O34" i="3"/>
  <c r="P34" i="3" s="1"/>
  <c r="O33" i="3"/>
  <c r="P33" i="3" s="1"/>
  <c r="Q33" i="3" s="1"/>
  <c r="R33" i="3" s="1"/>
  <c r="O26" i="3"/>
  <c r="P26" i="3" s="1"/>
  <c r="O49" i="3"/>
  <c r="P49" i="3" s="1"/>
  <c r="O50" i="3"/>
  <c r="P50" i="3" s="1"/>
  <c r="O45" i="3"/>
  <c r="P45" i="3" s="1"/>
  <c r="O51" i="3"/>
  <c r="P51" i="3" s="1"/>
  <c r="O44" i="3"/>
  <c r="P44" i="3" s="1"/>
  <c r="O46" i="3"/>
  <c r="P46" i="3" s="1"/>
  <c r="O43" i="3"/>
  <c r="P43" i="3" s="1"/>
  <c r="O27" i="3"/>
  <c r="P27" i="3" s="1"/>
  <c r="O37" i="3"/>
  <c r="P37" i="3" s="1"/>
  <c r="O30" i="3"/>
  <c r="P30" i="3" s="1"/>
  <c r="O53" i="3"/>
  <c r="P53" i="3" s="1"/>
  <c r="O54" i="3"/>
  <c r="P54" i="3" s="1"/>
  <c r="O188" i="2"/>
  <c r="P188" i="2" s="1"/>
  <c r="Q188" i="2" s="1"/>
  <c r="R188" i="2" s="1"/>
  <c r="P123" i="5"/>
  <c r="P71" i="5"/>
  <c r="P125" i="5"/>
  <c r="P67" i="5"/>
  <c r="P124" i="5"/>
  <c r="P65" i="5"/>
  <c r="P63" i="5"/>
  <c r="P127" i="5"/>
  <c r="P126" i="5"/>
  <c r="P121" i="5"/>
  <c r="P68" i="5"/>
  <c r="P128" i="5"/>
  <c r="P122" i="5"/>
  <c r="P64" i="5"/>
  <c r="P66" i="5"/>
  <c r="P61" i="5"/>
  <c r="P62" i="5"/>
  <c r="M128" i="4"/>
  <c r="N128" i="4" s="1"/>
  <c r="M116" i="4"/>
  <c r="N116" i="4" s="1"/>
  <c r="O41" i="4"/>
  <c r="O128" i="4"/>
  <c r="O68" i="4"/>
  <c r="O112" i="4"/>
  <c r="M72" i="5"/>
  <c r="N72" i="5" s="1"/>
  <c r="M92" i="5"/>
  <c r="N92" i="5" s="1"/>
  <c r="P90" i="9" l="1"/>
  <c r="H90" i="9" s="1"/>
  <c r="T90" i="9"/>
  <c r="AW18" i="1"/>
  <c r="AW24" i="1"/>
  <c r="T32" i="9"/>
  <c r="P32" i="9"/>
  <c r="S121" i="8"/>
  <c r="R121" i="8"/>
  <c r="P14" i="8"/>
  <c r="T14" i="8"/>
  <c r="U14" i="8" s="1"/>
  <c r="N10" i="5"/>
  <c r="M11" i="5"/>
  <c r="R36" i="3"/>
  <c r="S36" i="3" s="1"/>
  <c r="M15" i="4"/>
  <c r="N15" i="4" s="1"/>
  <c r="S35" i="3"/>
  <c r="S33" i="3"/>
  <c r="Q133" i="2"/>
  <c r="R133" i="2" s="1"/>
  <c r="O189" i="2"/>
  <c r="P189" i="2" s="1"/>
  <c r="Q134" i="2" s="1"/>
  <c r="R134" i="2" s="1"/>
  <c r="M129" i="4"/>
  <c r="N129" i="4" s="1"/>
  <c r="O129" i="4"/>
  <c r="O42" i="4"/>
  <c r="O113" i="4"/>
  <c r="O69" i="4"/>
  <c r="O70" i="4"/>
  <c r="M93" i="5"/>
  <c r="N93" i="5" s="1"/>
  <c r="P91" i="9" l="1"/>
  <c r="T91" i="9"/>
  <c r="AW20" i="1"/>
  <c r="P33" i="9"/>
  <c r="T33" i="9"/>
  <c r="R122" i="8"/>
  <c r="S122" i="8"/>
  <c r="P15" i="8"/>
  <c r="T15" i="8"/>
  <c r="U15" i="8" s="1"/>
  <c r="N11" i="5"/>
  <c r="M12" i="5"/>
  <c r="O57" i="3"/>
  <c r="P57" i="3" s="1"/>
  <c r="M16" i="4"/>
  <c r="N16" i="4" s="1"/>
  <c r="Q189" i="2"/>
  <c r="R189" i="2" s="1"/>
  <c r="O190" i="2"/>
  <c r="P190" i="2" s="1"/>
  <c r="Q190" i="2" s="1"/>
  <c r="R190" i="2" s="1"/>
  <c r="M130" i="4"/>
  <c r="N130" i="4" s="1"/>
  <c r="O43" i="4"/>
  <c r="O114" i="4"/>
  <c r="O130" i="4"/>
  <c r="M94" i="5"/>
  <c r="N94" i="5" s="1"/>
  <c r="P92" i="9" l="1"/>
  <c r="T92" i="9"/>
  <c r="AW30" i="1"/>
  <c r="P34" i="9"/>
  <c r="T34" i="9"/>
  <c r="S123" i="8"/>
  <c r="R123" i="8"/>
  <c r="T16" i="8"/>
  <c r="U16" i="8" s="1"/>
  <c r="P16" i="8"/>
  <c r="N12" i="5"/>
  <c r="M13" i="5"/>
  <c r="O58" i="3"/>
  <c r="P58" i="3" s="1"/>
  <c r="M17" i="4"/>
  <c r="N17" i="4" s="1"/>
  <c r="O191" i="2"/>
  <c r="P191" i="2" s="1"/>
  <c r="Q191" i="2" s="1"/>
  <c r="R191" i="2" s="1"/>
  <c r="Q135" i="2"/>
  <c r="R135" i="2" s="1"/>
  <c r="O212" i="2"/>
  <c r="P212" i="2" s="1"/>
  <c r="O225" i="2"/>
  <c r="O213" i="2"/>
  <c r="P213" i="2" s="1"/>
  <c r="O238" i="2"/>
  <c r="P238" i="2" s="1"/>
  <c r="O231" i="2"/>
  <c r="P231" i="2" s="1"/>
  <c r="M131" i="4"/>
  <c r="N131" i="4" s="1"/>
  <c r="O115" i="4"/>
  <c r="O116" i="4"/>
  <c r="O131" i="4"/>
  <c r="O44" i="4"/>
  <c r="M95" i="5"/>
  <c r="N95" i="5" s="1"/>
  <c r="P93" i="9" l="1"/>
  <c r="T93" i="9"/>
  <c r="AW32" i="1"/>
  <c r="T35" i="9"/>
  <c r="P35" i="9"/>
  <c r="T40" i="9"/>
  <c r="P40" i="9"/>
  <c r="P17" i="8"/>
  <c r="T17" i="8"/>
  <c r="U17" i="8" s="1"/>
  <c r="N13" i="5"/>
  <c r="M14" i="5"/>
  <c r="M18" i="4"/>
  <c r="N18" i="4" s="1"/>
  <c r="O59" i="3"/>
  <c r="P59" i="3" s="1"/>
  <c r="O245" i="2"/>
  <c r="P245" i="2" s="1"/>
  <c r="Q245" i="2" s="1"/>
  <c r="R245" i="2" s="1"/>
  <c r="O216" i="2"/>
  <c r="P216" i="2" s="1"/>
  <c r="Q216" i="2" s="1"/>
  <c r="O220" i="2"/>
  <c r="P220" i="2" s="1"/>
  <c r="Q220" i="2" s="1"/>
  <c r="R220" i="2" s="1"/>
  <c r="O222" i="2"/>
  <c r="P222" i="2" s="1"/>
  <c r="Q222" i="2" s="1"/>
  <c r="R222" i="2" s="1"/>
  <c r="O200" i="2"/>
  <c r="P200" i="2" s="1"/>
  <c r="Q200" i="2" s="1"/>
  <c r="R200" i="2" s="1"/>
  <c r="O211" i="2"/>
  <c r="P211" i="2" s="1"/>
  <c r="Q211" i="2" s="1"/>
  <c r="R211" i="2" s="1"/>
  <c r="O223" i="2"/>
  <c r="P223" i="2" s="1"/>
  <c r="O219" i="2"/>
  <c r="O228" i="2"/>
  <c r="P228" i="2" s="1"/>
  <c r="O209" i="2"/>
  <c r="O206" i="2"/>
  <c r="P206" i="2" s="1"/>
  <c r="Q113" i="2" s="1"/>
  <c r="R113" i="2" s="1"/>
  <c r="O215" i="2"/>
  <c r="P215" i="2" s="1"/>
  <c r="Q215" i="2" s="1"/>
  <c r="R215" i="2" s="1"/>
  <c r="Q136" i="2"/>
  <c r="R136" i="2" s="1"/>
  <c r="Q231" i="2"/>
  <c r="R231" i="2" s="1"/>
  <c r="Q145" i="2"/>
  <c r="R145" i="2" s="1"/>
  <c r="Q212" i="2"/>
  <c r="R212" i="2" s="1"/>
  <c r="Q118" i="2"/>
  <c r="O221" i="2"/>
  <c r="P221" i="2" s="1"/>
  <c r="Q213" i="2"/>
  <c r="R213" i="2" s="1"/>
  <c r="Q119" i="2"/>
  <c r="R119" i="2" s="1"/>
  <c r="Q192" i="2"/>
  <c r="R192" i="2" s="1"/>
  <c r="O192" i="2"/>
  <c r="O193" i="2"/>
  <c r="P193" i="2" s="1"/>
  <c r="O195" i="2"/>
  <c r="P195" i="2" s="1"/>
  <c r="O194" i="2"/>
  <c r="P194" i="2" s="1"/>
  <c r="O197" i="2"/>
  <c r="P197" i="2" s="1"/>
  <c r="Q209" i="2"/>
  <c r="Q153" i="2"/>
  <c r="R153" i="2" s="1"/>
  <c r="Q241" i="2"/>
  <c r="R241" i="2" s="1"/>
  <c r="Q58" i="2"/>
  <c r="R58" i="2" s="1"/>
  <c r="Q106" i="2"/>
  <c r="R106" i="2" s="1"/>
  <c r="Q225" i="2"/>
  <c r="R225" i="2" s="1"/>
  <c r="Q94" i="2"/>
  <c r="R94" i="2" s="1"/>
  <c r="Q50" i="2"/>
  <c r="R50" i="2" s="1"/>
  <c r="Q237" i="2"/>
  <c r="R237" i="2" s="1"/>
  <c r="Q198" i="2"/>
  <c r="R198" i="2" s="1"/>
  <c r="Q187" i="2"/>
  <c r="R187" i="2" s="1"/>
  <c r="S187" i="2" s="1"/>
  <c r="Q120" i="2"/>
  <c r="R120" i="2" s="1"/>
  <c r="Q28" i="2"/>
  <c r="R28" i="2" s="1"/>
  <c r="Q105" i="2"/>
  <c r="R105" i="2" s="1"/>
  <c r="Q12" i="2"/>
  <c r="Q158" i="2"/>
  <c r="R158" i="2" s="1"/>
  <c r="Q131" i="2"/>
  <c r="R131" i="2" s="1"/>
  <c r="Q23" i="2"/>
  <c r="R23" i="2" s="1"/>
  <c r="Q37" i="2"/>
  <c r="R37" i="2" s="1"/>
  <c r="Q214" i="2"/>
  <c r="R214" i="2" s="1"/>
  <c r="Q137" i="2"/>
  <c r="R137" i="2" s="1"/>
  <c r="Q229" i="2"/>
  <c r="R229" i="2" s="1"/>
  <c r="Q182" i="2"/>
  <c r="R182" i="2" s="1"/>
  <c r="Q11" i="2"/>
  <c r="R11" i="2" s="1"/>
  <c r="Q71" i="2"/>
  <c r="R71" i="2" s="1"/>
  <c r="Q17" i="2"/>
  <c r="R17" i="2" s="1"/>
  <c r="Q150" i="2"/>
  <c r="Q142" i="2"/>
  <c r="R142" i="2" s="1"/>
  <c r="Q172" i="2"/>
  <c r="R172" i="2" s="1"/>
  <c r="Q67" i="2"/>
  <c r="R67" i="2" s="1"/>
  <c r="Q6" i="2"/>
  <c r="R6" i="2" s="1"/>
  <c r="Q53" i="2"/>
  <c r="R53" i="2" s="1"/>
  <c r="Q116" i="2"/>
  <c r="Q45" i="2"/>
  <c r="R45" i="2" s="1"/>
  <c r="Q125" i="2"/>
  <c r="R125" i="2" s="1"/>
  <c r="Q76" i="2"/>
  <c r="R76" i="2" s="1"/>
  <c r="Q82" i="2"/>
  <c r="R82" i="2" s="1"/>
  <c r="Q233" i="2"/>
  <c r="R233" i="2" s="1"/>
  <c r="Q177" i="2"/>
  <c r="Q162" i="2"/>
  <c r="R162" i="2" s="1"/>
  <c r="Q107" i="2"/>
  <c r="R107" i="2" s="1"/>
  <c r="Q40" i="2"/>
  <c r="R40" i="2" s="1"/>
  <c r="Q112" i="2"/>
  <c r="Q147" i="2"/>
  <c r="R147" i="2" s="1"/>
  <c r="Q219" i="2"/>
  <c r="R219" i="2" s="1"/>
  <c r="Q88" i="2"/>
  <c r="R88" i="2" s="1"/>
  <c r="O196" i="2"/>
  <c r="P196" i="2" s="1"/>
  <c r="Q99" i="2"/>
  <c r="R99" i="2" s="1"/>
  <c r="Q63" i="2"/>
  <c r="R63" i="2" s="1"/>
  <c r="Q167" i="2"/>
  <c r="R167" i="2" s="1"/>
  <c r="Q32" i="2"/>
  <c r="R32" i="2" s="1"/>
  <c r="S32" i="2" s="1"/>
  <c r="O198" i="2"/>
  <c r="Q204" i="2"/>
  <c r="R204" i="2" s="1"/>
  <c r="O199" i="2"/>
  <c r="P199" i="2" s="1"/>
  <c r="O230" i="2"/>
  <c r="P230" i="2" s="1"/>
  <c r="Q230" i="2" s="1"/>
  <c r="R230" i="2" s="1"/>
  <c r="O240" i="2"/>
  <c r="P240" i="2" s="1"/>
  <c r="O233" i="2"/>
  <c r="O236" i="2"/>
  <c r="P236" i="2" s="1"/>
  <c r="O243" i="2"/>
  <c r="P243" i="2" s="1"/>
  <c r="O242" i="2"/>
  <c r="P242" i="2" s="1"/>
  <c r="O217" i="2"/>
  <c r="P217" i="2" s="1"/>
  <c r="O203" i="2"/>
  <c r="P203" i="2" s="1"/>
  <c r="O237" i="2"/>
  <c r="O214" i="2"/>
  <c r="O224" i="2"/>
  <c r="P224" i="2" s="1"/>
  <c r="O208" i="2"/>
  <c r="P208" i="2" s="1"/>
  <c r="O244" i="2"/>
  <c r="P244" i="2" s="1"/>
  <c r="O229" i="2"/>
  <c r="O205" i="2"/>
  <c r="P205" i="2" s="1"/>
  <c r="Q205" i="2" s="1"/>
  <c r="O232" i="2"/>
  <c r="P232" i="2" s="1"/>
  <c r="O210" i="2"/>
  <c r="P210" i="2" s="1"/>
  <c r="O235" i="2"/>
  <c r="P235" i="2" s="1"/>
  <c r="O241" i="2"/>
  <c r="Q228" i="2"/>
  <c r="R228" i="2" s="1"/>
  <c r="Q141" i="2"/>
  <c r="R141" i="2" s="1"/>
  <c r="O218" i="2"/>
  <c r="P218" i="2" s="1"/>
  <c r="O207" i="2"/>
  <c r="P207" i="2" s="1"/>
  <c r="Q207" i="2" s="1"/>
  <c r="R207" i="2" s="1"/>
  <c r="O227" i="2"/>
  <c r="P227" i="2" s="1"/>
  <c r="O226" i="2"/>
  <c r="P226" i="2" s="1"/>
  <c r="O234" i="2"/>
  <c r="P234" i="2" s="1"/>
  <c r="O204" i="2"/>
  <c r="Q223" i="2"/>
  <c r="R223" i="2" s="1"/>
  <c r="Q139" i="2"/>
  <c r="R139" i="2" s="1"/>
  <c r="Q238" i="2"/>
  <c r="R238" i="2" s="1"/>
  <c r="Q89" i="2"/>
  <c r="R89" i="2" s="1"/>
  <c r="O201" i="2"/>
  <c r="P201" i="2" s="1"/>
  <c r="O239" i="2"/>
  <c r="P239" i="2" s="1"/>
  <c r="O202" i="2"/>
  <c r="P202" i="2" s="1"/>
  <c r="S124" i="2"/>
  <c r="S47" i="2"/>
  <c r="S151" i="2"/>
  <c r="S74" i="2"/>
  <c r="S19" i="2"/>
  <c r="S164" i="2"/>
  <c r="S180" i="2"/>
  <c r="S173" i="2"/>
  <c r="S33" i="2"/>
  <c r="S51" i="2"/>
  <c r="S83" i="2"/>
  <c r="S171" i="2"/>
  <c r="S188" i="2"/>
  <c r="S90" i="2"/>
  <c r="S31" i="2"/>
  <c r="S97" i="2"/>
  <c r="S100" i="2"/>
  <c r="S176" i="2"/>
  <c r="S10" i="2"/>
  <c r="S48" i="2"/>
  <c r="S152" i="2"/>
  <c r="S26" i="2"/>
  <c r="S75" i="2"/>
  <c r="S5" i="2"/>
  <c r="S84" i="2"/>
  <c r="S121" i="2"/>
  <c r="S20" i="2"/>
  <c r="S92" i="2"/>
  <c r="S127" i="2"/>
  <c r="S18" i="2"/>
  <c r="S190" i="2"/>
  <c r="M132" i="4"/>
  <c r="N132" i="4" s="1"/>
  <c r="O132" i="4"/>
  <c r="O133" i="4"/>
  <c r="O45" i="4"/>
  <c r="M96" i="5"/>
  <c r="N96" i="5" s="1"/>
  <c r="P94" i="9" l="1"/>
  <c r="T94" i="9"/>
  <c r="AW21" i="1"/>
  <c r="P36" i="9"/>
  <c r="T36" i="9"/>
  <c r="P18" i="8"/>
  <c r="T18" i="8"/>
  <c r="N14" i="5"/>
  <c r="M15" i="5"/>
  <c r="Q148" i="2"/>
  <c r="R148" i="2" s="1"/>
  <c r="Q156" i="2"/>
  <c r="R156" i="2" s="1"/>
  <c r="R116" i="2"/>
  <c r="S116" i="2" s="1"/>
  <c r="R209" i="2"/>
  <c r="S209" i="2" s="1"/>
  <c r="R177" i="2"/>
  <c r="S177" i="2" s="1"/>
  <c r="R216" i="2"/>
  <c r="S216" i="2" s="1"/>
  <c r="R12" i="2"/>
  <c r="S12" i="2" s="1"/>
  <c r="R118" i="2"/>
  <c r="S118" i="2" s="1"/>
  <c r="R205" i="2"/>
  <c r="S205" i="2" s="1"/>
  <c r="Q109" i="2"/>
  <c r="R109" i="2" s="1"/>
  <c r="Q206" i="2"/>
  <c r="R206" i="2" s="1"/>
  <c r="S206" i="2" s="1"/>
  <c r="R112" i="2"/>
  <c r="S112" i="2" s="1"/>
  <c r="R150" i="2"/>
  <c r="S150" i="2" s="1"/>
  <c r="Q65" i="2"/>
  <c r="R65" i="2" s="1"/>
  <c r="S65" i="2" s="1"/>
  <c r="Q138" i="2"/>
  <c r="R138" i="2" s="1"/>
  <c r="S138" i="2" s="1"/>
  <c r="M19" i="4"/>
  <c r="N19" i="4" s="1"/>
  <c r="O60" i="3"/>
  <c r="P60" i="3" s="1"/>
  <c r="Q117" i="2"/>
  <c r="R117" i="2" s="1"/>
  <c r="Q108" i="2"/>
  <c r="R108" i="2" s="1"/>
  <c r="Q208" i="2"/>
  <c r="Q114" i="2"/>
  <c r="R114" i="2" s="1"/>
  <c r="S114" i="2" s="1"/>
  <c r="Q227" i="2"/>
  <c r="Q149" i="2"/>
  <c r="Q239" i="2"/>
  <c r="Q103" i="2"/>
  <c r="Q210" i="2"/>
  <c r="Q115" i="2"/>
  <c r="Q196" i="2"/>
  <c r="Q56" i="2"/>
  <c r="Q194" i="2"/>
  <c r="Q55" i="2"/>
  <c r="Q60" i="2"/>
  <c r="Q197" i="2"/>
  <c r="Q201" i="2"/>
  <c r="Q57" i="2"/>
  <c r="Q234" i="2"/>
  <c r="Q93" i="2"/>
  <c r="Q218" i="2"/>
  <c r="Q111" i="2"/>
  <c r="Q232" i="2"/>
  <c r="Q146" i="2"/>
  <c r="Q203" i="2"/>
  <c r="Q66" i="2"/>
  <c r="Q199" i="2"/>
  <c r="Q64" i="2"/>
  <c r="R64" i="2" s="1"/>
  <c r="S64" i="2" s="1"/>
  <c r="Q195" i="2"/>
  <c r="Q59" i="2"/>
  <c r="Q224" i="2"/>
  <c r="Q140" i="2"/>
  <c r="Q240" i="2"/>
  <c r="Q98" i="2"/>
  <c r="Q217" i="2"/>
  <c r="Q110" i="2"/>
  <c r="R110" i="2" s="1"/>
  <c r="S110" i="2" s="1"/>
  <c r="Q193" i="2"/>
  <c r="Q54" i="2"/>
  <c r="Q235" i="2"/>
  <c r="Q102" i="2"/>
  <c r="Q242" i="2"/>
  <c r="Q159" i="2"/>
  <c r="Q236" i="2"/>
  <c r="Q104" i="2"/>
  <c r="R104" i="2" s="1"/>
  <c r="S104" i="2" s="1"/>
  <c r="Q202" i="2"/>
  <c r="Q61" i="2"/>
  <c r="Q226" i="2"/>
  <c r="Q143" i="2"/>
  <c r="Q244" i="2"/>
  <c r="Q154" i="2"/>
  <c r="Q243" i="2"/>
  <c r="Q161" i="2"/>
  <c r="Q221" i="2"/>
  <c r="Q144" i="2"/>
  <c r="S8" i="2"/>
  <c r="S178" i="2"/>
  <c r="S139" i="2"/>
  <c r="S165" i="2"/>
  <c r="S241" i="2"/>
  <c r="S175" i="2"/>
  <c r="S153" i="2"/>
  <c r="S7" i="2"/>
  <c r="S41" i="2"/>
  <c r="S181" i="2"/>
  <c r="S231" i="2"/>
  <c r="S34" i="2"/>
  <c r="S134" i="2"/>
  <c r="S174" i="2"/>
  <c r="S46" i="2"/>
  <c r="S135" i="2"/>
  <c r="S245" i="2"/>
  <c r="S30" i="2"/>
  <c r="S81" i="2"/>
  <c r="S128" i="2"/>
  <c r="S132" i="2"/>
  <c r="S200" i="2"/>
  <c r="S101" i="2"/>
  <c r="S229" i="2"/>
  <c r="S44" i="2"/>
  <c r="S191" i="2"/>
  <c r="S142" i="2"/>
  <c r="S113" i="2"/>
  <c r="S2" i="2"/>
  <c r="S156" i="2"/>
  <c r="S9" i="2"/>
  <c r="S25" i="2"/>
  <c r="S130" i="2"/>
  <c r="S4" i="2"/>
  <c r="S39" i="2"/>
  <c r="S24" i="2"/>
  <c r="S42" i="2"/>
  <c r="S91" i="2"/>
  <c r="S163" i="2"/>
  <c r="S222" i="2"/>
  <c r="S166" i="2"/>
  <c r="S95" i="2"/>
  <c r="S73" i="2"/>
  <c r="S122" i="2"/>
  <c r="S13" i="2"/>
  <c r="S53" i="2"/>
  <c r="S40" i="2"/>
  <c r="S136" i="2"/>
  <c r="S21" i="2"/>
  <c r="S172" i="2"/>
  <c r="S238" i="2"/>
  <c r="S169" i="2"/>
  <c r="S70" i="2"/>
  <c r="S29" i="2"/>
  <c r="S15" i="2"/>
  <c r="S145" i="2"/>
  <c r="S89" i="2"/>
  <c r="S68" i="2"/>
  <c r="S78" i="2"/>
  <c r="S223" i="2"/>
  <c r="S189" i="2"/>
  <c r="S52" i="2"/>
  <c r="S212" i="2"/>
  <c r="S96" i="2"/>
  <c r="S125" i="2"/>
  <c r="S213" i="2"/>
  <c r="S14" i="2"/>
  <c r="S129" i="2"/>
  <c r="S119" i="2"/>
  <c r="S133" i="2"/>
  <c r="S230" i="2"/>
  <c r="S87" i="2"/>
  <c r="S185" i="2"/>
  <c r="S27" i="2"/>
  <c r="S17" i="2"/>
  <c r="S117" i="2"/>
  <c r="S38" i="2"/>
  <c r="S72" i="2"/>
  <c r="S16" i="2"/>
  <c r="S22" i="2"/>
  <c r="S168" i="2"/>
  <c r="S204" i="2"/>
  <c r="S63" i="2"/>
  <c r="S120" i="2"/>
  <c r="S158" i="2"/>
  <c r="S77" i="2"/>
  <c r="S198" i="2"/>
  <c r="S67" i="2"/>
  <c r="S71" i="2"/>
  <c r="S105" i="2"/>
  <c r="S108" i="2"/>
  <c r="S106" i="2"/>
  <c r="S225" i="2"/>
  <c r="S237" i="2"/>
  <c r="S162" i="2"/>
  <c r="S82" i="2"/>
  <c r="S137" i="2"/>
  <c r="S219" i="2"/>
  <c r="S76" i="2"/>
  <c r="S207" i="2"/>
  <c r="S148" i="2"/>
  <c r="S45" i="2"/>
  <c r="S160" i="2"/>
  <c r="S179" i="2"/>
  <c r="S215" i="2"/>
  <c r="S228" i="2"/>
  <c r="S147" i="2"/>
  <c r="S62" i="2"/>
  <c r="S80" i="2"/>
  <c r="S23" i="2"/>
  <c r="S123" i="2"/>
  <c r="S170" i="2"/>
  <c r="S88" i="2"/>
  <c r="S192" i="2"/>
  <c r="S50" i="2"/>
  <c r="S131" i="2"/>
  <c r="S182" i="2"/>
  <c r="S94" i="2"/>
  <c r="S6" i="2"/>
  <c r="S183" i="2"/>
  <c r="S49" i="2"/>
  <c r="S37" i="2"/>
  <c r="S167" i="2"/>
  <c r="S79" i="2"/>
  <c r="S155" i="2"/>
  <c r="S85" i="2"/>
  <c r="S184" i="2"/>
  <c r="S141" i="2"/>
  <c r="S214" i="2"/>
  <c r="S233" i="2"/>
  <c r="S186" i="2"/>
  <c r="S109" i="2"/>
  <c r="S99" i="2"/>
  <c r="S36" i="2"/>
  <c r="S11" i="2"/>
  <c r="S220" i="2"/>
  <c r="S211" i="2"/>
  <c r="S28" i="2"/>
  <c r="S58" i="2"/>
  <c r="S35" i="2"/>
  <c r="S43" i="2"/>
  <c r="S107" i="2"/>
  <c r="S157" i="2"/>
  <c r="S86" i="2"/>
  <c r="S126" i="2"/>
  <c r="M133" i="4"/>
  <c r="O46" i="4"/>
  <c r="O47" i="4"/>
  <c r="P95" i="9" l="1"/>
  <c r="T95" i="9"/>
  <c r="P37" i="9"/>
  <c r="T37" i="9"/>
  <c r="P41" i="9"/>
  <c r="T41" i="9"/>
  <c r="P19" i="8"/>
  <c r="T19" i="8"/>
  <c r="U19" i="8" s="1"/>
  <c r="N133" i="4"/>
  <c r="N15" i="5"/>
  <c r="M16" i="5"/>
  <c r="R195" i="2"/>
  <c r="S195" i="2" s="1"/>
  <c r="AQ37" i="1"/>
  <c r="R161" i="2"/>
  <c r="R93" i="2"/>
  <c r="S93" i="2" s="1"/>
  <c r="R56" i="2"/>
  <c r="S56" i="2" s="1"/>
  <c r="R221" i="2"/>
  <c r="S221" i="2" s="1"/>
  <c r="R194" i="2"/>
  <c r="S194" i="2" s="1"/>
  <c r="R236" i="2"/>
  <c r="S236" i="2" s="1"/>
  <c r="R234" i="2"/>
  <c r="S234" i="2" s="1"/>
  <c r="R208" i="2"/>
  <c r="S208" i="2" s="1"/>
  <c r="R154" i="2"/>
  <c r="S154" i="2" s="1"/>
  <c r="R159" i="2"/>
  <c r="S159" i="2" s="1"/>
  <c r="R98" i="2"/>
  <c r="R66" i="2"/>
  <c r="S66" i="2" s="1"/>
  <c r="R57" i="2"/>
  <c r="S57" i="2" s="1"/>
  <c r="R115" i="2"/>
  <c r="S115" i="2" s="1"/>
  <c r="R218" i="2"/>
  <c r="S218" i="2" s="1"/>
  <c r="R243" i="2"/>
  <c r="S243" i="2" s="1"/>
  <c r="R196" i="2"/>
  <c r="S196" i="2" s="1"/>
  <c r="R240" i="2"/>
  <c r="S240" i="2" s="1"/>
  <c r="R203" i="2"/>
  <c r="S203" i="2" s="1"/>
  <c r="R201" i="2"/>
  <c r="S201" i="2" s="1"/>
  <c r="R210" i="2"/>
  <c r="R199" i="2"/>
  <c r="S199" i="2" s="1"/>
  <c r="R244" i="2"/>
  <c r="S244" i="2" s="1"/>
  <c r="R143" i="2"/>
  <c r="S143" i="2" s="1"/>
  <c r="R102" i="2"/>
  <c r="S102" i="2" s="1"/>
  <c r="R140" i="2"/>
  <c r="S140" i="2" s="1"/>
  <c r="R146" i="2"/>
  <c r="S146" i="2" s="1"/>
  <c r="R197" i="2"/>
  <c r="S197" i="2" s="1"/>
  <c r="R103" i="2"/>
  <c r="U103" i="2" s="1"/>
  <c r="R202" i="2"/>
  <c r="S202" i="2" s="1"/>
  <c r="R227" i="2"/>
  <c r="S227" i="2" s="1"/>
  <c r="R217" i="2"/>
  <c r="S217" i="2" s="1"/>
  <c r="R242" i="2"/>
  <c r="R226" i="2"/>
  <c r="S226" i="2" s="1"/>
  <c r="R235" i="2"/>
  <c r="S235" i="2" s="1"/>
  <c r="R224" i="2"/>
  <c r="S224" i="2" s="1"/>
  <c r="R232" i="2"/>
  <c r="S232" i="2" s="1"/>
  <c r="R60" i="2"/>
  <c r="S60" i="2" s="1"/>
  <c r="R239" i="2"/>
  <c r="S239" i="2" s="1"/>
  <c r="R193" i="2"/>
  <c r="S193" i="2" s="1"/>
  <c r="R144" i="2"/>
  <c r="R61" i="2"/>
  <c r="S61" i="2" s="1"/>
  <c r="R54" i="2"/>
  <c r="S54" i="2" s="1"/>
  <c r="R59" i="2"/>
  <c r="S59" i="2" s="1"/>
  <c r="R111" i="2"/>
  <c r="S111" i="2" s="1"/>
  <c r="R55" i="2"/>
  <c r="S55" i="2" s="1"/>
  <c r="R149" i="2"/>
  <c r="S149" i="2" s="1"/>
  <c r="O70" i="3"/>
  <c r="P70" i="3" s="1"/>
  <c r="Q70" i="3" s="1"/>
  <c r="M20" i="4"/>
  <c r="O79" i="3"/>
  <c r="P79" i="3" s="1"/>
  <c r="O77" i="3"/>
  <c r="P77" i="3" s="1"/>
  <c r="O69" i="3"/>
  <c r="P69" i="3" s="1"/>
  <c r="O86" i="3"/>
  <c r="P86" i="3" s="1"/>
  <c r="O81" i="3"/>
  <c r="P81" i="3" s="1"/>
  <c r="O93" i="3"/>
  <c r="P93" i="3" s="1"/>
  <c r="O170" i="3"/>
  <c r="P170" i="3" s="1"/>
  <c r="Q170" i="3" s="1"/>
  <c r="R170" i="3" s="1"/>
  <c r="O90" i="3"/>
  <c r="P90" i="3" s="1"/>
  <c r="O64" i="3"/>
  <c r="P64" i="3" s="1"/>
  <c r="O80" i="3"/>
  <c r="P80" i="3" s="1"/>
  <c r="O75" i="3"/>
  <c r="P75" i="3" s="1"/>
  <c r="O67" i="3"/>
  <c r="P67" i="3" s="1"/>
  <c r="O145" i="3"/>
  <c r="P145" i="3" s="1"/>
  <c r="O65" i="3"/>
  <c r="P65" i="3" s="1"/>
  <c r="O63" i="3"/>
  <c r="P63" i="3" s="1"/>
  <c r="O150" i="3"/>
  <c r="P150" i="3" s="1"/>
  <c r="O68" i="3"/>
  <c r="P68" i="3" s="1"/>
  <c r="O82" i="3"/>
  <c r="P82" i="3" s="1"/>
  <c r="O62" i="3"/>
  <c r="P62" i="3" s="1"/>
  <c r="O148" i="3"/>
  <c r="P148" i="3" s="1"/>
  <c r="O162" i="3"/>
  <c r="P162" i="3" s="1"/>
  <c r="Q50" i="3" s="1"/>
  <c r="R50" i="3" s="1"/>
  <c r="O153" i="3"/>
  <c r="P153" i="3" s="1"/>
  <c r="O137" i="3"/>
  <c r="P137" i="3" s="1"/>
  <c r="Q45" i="3" s="1"/>
  <c r="O163" i="3"/>
  <c r="P163" i="3" s="1"/>
  <c r="O139" i="3"/>
  <c r="P139" i="3" s="1"/>
  <c r="O132" i="3"/>
  <c r="P132" i="3" s="1"/>
  <c r="Q132" i="3" s="1"/>
  <c r="O91" i="3"/>
  <c r="P91" i="3" s="1"/>
  <c r="O127" i="3"/>
  <c r="P127" i="3" s="1"/>
  <c r="Q127" i="3" s="1"/>
  <c r="O159" i="3"/>
  <c r="P159" i="3" s="1"/>
  <c r="O133" i="3"/>
  <c r="P133" i="3" s="1"/>
  <c r="Q133" i="3" s="1"/>
  <c r="O124" i="3"/>
  <c r="O154" i="3"/>
  <c r="P154" i="3" s="1"/>
  <c r="O113" i="3"/>
  <c r="P113" i="3" s="1"/>
  <c r="Q113" i="3" s="1"/>
  <c r="O66" i="3"/>
  <c r="P66" i="3" s="1"/>
  <c r="Q66" i="3" s="1"/>
  <c r="O164" i="3"/>
  <c r="P164" i="3" s="1"/>
  <c r="Q53" i="3" s="1"/>
  <c r="R53" i="3" s="1"/>
  <c r="O160" i="3"/>
  <c r="P160" i="3" s="1"/>
  <c r="O94" i="3"/>
  <c r="P94" i="3" s="1"/>
  <c r="O120" i="3"/>
  <c r="P120" i="3" s="1"/>
  <c r="Q120" i="3" s="1"/>
  <c r="O149" i="3"/>
  <c r="P149" i="3" s="1"/>
  <c r="O172" i="3"/>
  <c r="P172" i="3" s="1"/>
  <c r="Q172" i="3" s="1"/>
  <c r="O161" i="3"/>
  <c r="P161" i="3" s="1"/>
  <c r="O167" i="3"/>
  <c r="P167" i="3" s="1"/>
  <c r="O134" i="3"/>
  <c r="P134" i="3" s="1"/>
  <c r="Q134" i="3" s="1"/>
  <c r="O131" i="3"/>
  <c r="P131" i="3" s="1"/>
  <c r="Q131" i="3" s="1"/>
  <c r="O158" i="3"/>
  <c r="P158" i="3" s="1"/>
  <c r="Q46" i="3" s="1"/>
  <c r="R46" i="3" s="1"/>
  <c r="O169" i="3"/>
  <c r="P169" i="3" s="1"/>
  <c r="Q57" i="3" s="1"/>
  <c r="O152" i="3"/>
  <c r="P152" i="3" s="1"/>
  <c r="O156" i="3"/>
  <c r="P156" i="3" s="1"/>
  <c r="Q156" i="3" s="1"/>
  <c r="O157" i="3"/>
  <c r="O123" i="3"/>
  <c r="P123" i="3" s="1"/>
  <c r="Q123" i="3" s="1"/>
  <c r="O166" i="3"/>
  <c r="P166" i="3" s="1"/>
  <c r="Q166" i="3" s="1"/>
  <c r="O108" i="3"/>
  <c r="P108" i="3" s="1"/>
  <c r="Q2" i="3" s="1"/>
  <c r="O116" i="3"/>
  <c r="P116" i="3" s="1"/>
  <c r="Q116" i="3" s="1"/>
  <c r="O151" i="3"/>
  <c r="P151" i="3" s="1"/>
  <c r="Q151" i="3" s="1"/>
  <c r="O61" i="3"/>
  <c r="P61" i="3" s="1"/>
  <c r="O83" i="3"/>
  <c r="P83" i="3" s="1"/>
  <c r="O89" i="3"/>
  <c r="P89" i="3" s="1"/>
  <c r="O87" i="3"/>
  <c r="P87" i="3" s="1"/>
  <c r="O85" i="3"/>
  <c r="P85" i="3" s="1"/>
  <c r="O71" i="3"/>
  <c r="P71" i="3" s="1"/>
  <c r="O76" i="3"/>
  <c r="P76" i="3" s="1"/>
  <c r="O92" i="3"/>
  <c r="P92" i="3" s="1"/>
  <c r="O72" i="3"/>
  <c r="P72" i="3" s="1"/>
  <c r="O74" i="3"/>
  <c r="P74" i="3" s="1"/>
  <c r="O73" i="3"/>
  <c r="P73" i="3" s="1"/>
  <c r="O88" i="3"/>
  <c r="P88" i="3" s="1"/>
  <c r="O84" i="3"/>
  <c r="P84" i="3" s="1"/>
  <c r="O78" i="3"/>
  <c r="P78" i="3" s="1"/>
  <c r="O129" i="3"/>
  <c r="O126" i="3"/>
  <c r="P126" i="3" s="1"/>
  <c r="O138" i="3"/>
  <c r="O155" i="3"/>
  <c r="P155" i="3" s="1"/>
  <c r="O147" i="3"/>
  <c r="P147" i="3" s="1"/>
  <c r="O109" i="3"/>
  <c r="P109" i="3" s="1"/>
  <c r="O144" i="3"/>
  <c r="P144" i="3" s="1"/>
  <c r="O142" i="3"/>
  <c r="P142" i="3" s="1"/>
  <c r="O114" i="3"/>
  <c r="P114" i="3" s="1"/>
  <c r="O110" i="3"/>
  <c r="P110" i="3" s="1"/>
  <c r="O121" i="3"/>
  <c r="P121" i="3" s="1"/>
  <c r="O107" i="3"/>
  <c r="O171" i="3"/>
  <c r="P171" i="3" s="1"/>
  <c r="O135" i="3"/>
  <c r="P135" i="3" s="1"/>
  <c r="O130" i="3"/>
  <c r="P130" i="3" s="1"/>
  <c r="O95" i="3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4" i="3"/>
  <c r="P104" i="3" s="1"/>
  <c r="O103" i="3"/>
  <c r="P103" i="3" s="1"/>
  <c r="O112" i="3"/>
  <c r="P112" i="3" s="1"/>
  <c r="O122" i="3"/>
  <c r="P122" i="3" s="1"/>
  <c r="O118" i="3"/>
  <c r="P118" i="3" s="1"/>
  <c r="O105" i="3"/>
  <c r="P105" i="3" s="1"/>
  <c r="O119" i="3"/>
  <c r="P119" i="3" s="1"/>
  <c r="O111" i="3"/>
  <c r="P111" i="3" s="1"/>
  <c r="O102" i="3"/>
  <c r="P102" i="3" s="1"/>
  <c r="O141" i="3"/>
  <c r="P141" i="3" s="1"/>
  <c r="O146" i="3"/>
  <c r="P146" i="3" s="1"/>
  <c r="O143" i="3"/>
  <c r="P143" i="3" s="1"/>
  <c r="Q137" i="3"/>
  <c r="O106" i="3"/>
  <c r="P106" i="3" s="1"/>
  <c r="O165" i="3"/>
  <c r="P165" i="3" s="1"/>
  <c r="O140" i="3"/>
  <c r="P140" i="3" s="1"/>
  <c r="O136" i="3"/>
  <c r="P136" i="3" s="1"/>
  <c r="O115" i="3"/>
  <c r="P115" i="3" s="1"/>
  <c r="O168" i="3"/>
  <c r="P168" i="3" s="1"/>
  <c r="O128" i="3"/>
  <c r="P128" i="3" s="1"/>
  <c r="O117" i="3"/>
  <c r="O125" i="3"/>
  <c r="P125" i="3" s="1"/>
  <c r="O173" i="3"/>
  <c r="P173" i="3" s="1"/>
  <c r="U217" i="2"/>
  <c r="U110" i="2"/>
  <c r="U72" i="2"/>
  <c r="U168" i="2"/>
  <c r="U46" i="2"/>
  <c r="S3" i="2"/>
  <c r="AQ43" i="1" s="1"/>
  <c r="U41" i="2"/>
  <c r="U80" i="2"/>
  <c r="U70" i="2"/>
  <c r="U237" i="2"/>
  <c r="U44" i="2"/>
  <c r="U233" i="2"/>
  <c r="U126" i="2"/>
  <c r="U69" i="2"/>
  <c r="U121" i="2"/>
  <c r="S69" i="2"/>
  <c r="U82" i="2"/>
  <c r="U173" i="2"/>
  <c r="U47" i="2"/>
  <c r="U175" i="2"/>
  <c r="U165" i="2"/>
  <c r="U170" i="2"/>
  <c r="U43" i="2"/>
  <c r="U163" i="2"/>
  <c r="U79" i="2"/>
  <c r="U124" i="2"/>
  <c r="U169" i="2"/>
  <c r="U17" i="2"/>
  <c r="U164" i="2"/>
  <c r="U166" i="2"/>
  <c r="U53" i="2"/>
  <c r="U77" i="2"/>
  <c r="U50" i="2"/>
  <c r="U74" i="2"/>
  <c r="U73" i="2"/>
  <c r="U27" i="2"/>
  <c r="U88" i="2"/>
  <c r="U229" i="2"/>
  <c r="U185" i="2"/>
  <c r="U78" i="2"/>
  <c r="U123" i="2"/>
  <c r="U68" i="2"/>
  <c r="U42" i="2"/>
  <c r="U174" i="2"/>
  <c r="U23" i="2"/>
  <c r="U58" i="2"/>
  <c r="U116" i="2"/>
  <c r="U225" i="2"/>
  <c r="U114" i="2"/>
  <c r="AD139" i="1" s="1"/>
  <c r="L139" i="1" s="1"/>
  <c r="P139" i="1" s="1"/>
  <c r="U76" i="2"/>
  <c r="U125" i="2"/>
  <c r="U6" i="2"/>
  <c r="U24" i="2"/>
  <c r="U184" i="2"/>
  <c r="U122" i="2"/>
  <c r="U128" i="2"/>
  <c r="U205" i="2"/>
  <c r="U158" i="2"/>
  <c r="U178" i="2"/>
  <c r="U49" i="2"/>
  <c r="U186" i="2"/>
  <c r="U147" i="2"/>
  <c r="U171" i="2"/>
  <c r="U241" i="2"/>
  <c r="U180" i="2"/>
  <c r="U162" i="2"/>
  <c r="U137" i="2"/>
  <c r="U112" i="2"/>
  <c r="U153" i="2"/>
  <c r="U71" i="2"/>
  <c r="U32" i="2"/>
  <c r="U209" i="2"/>
  <c r="U120" i="2"/>
  <c r="U25" i="2"/>
  <c r="U135" i="2"/>
  <c r="U179" i="2"/>
  <c r="U129" i="2"/>
  <c r="U172" i="2"/>
  <c r="U45" i="2"/>
  <c r="U204" i="2"/>
  <c r="U12" i="2"/>
  <c r="U131" i="2"/>
  <c r="U75" i="2"/>
  <c r="U181" i="2"/>
  <c r="U106" i="2"/>
  <c r="U99" i="2"/>
  <c r="U198" i="2"/>
  <c r="U214" i="2"/>
  <c r="U167" i="2"/>
  <c r="U67" i="2"/>
  <c r="U63" i="2"/>
  <c r="U26" i="2"/>
  <c r="U142" i="2"/>
  <c r="U130" i="2"/>
  <c r="U187" i="2"/>
  <c r="U11" i="2"/>
  <c r="U28" i="2"/>
  <c r="U127" i="2"/>
  <c r="U107" i="2"/>
  <c r="U94" i="2"/>
  <c r="U219" i="2"/>
  <c r="U48" i="2"/>
  <c r="U182" i="2"/>
  <c r="U208" i="2"/>
  <c r="U150" i="2"/>
  <c r="U132" i="2"/>
  <c r="U37" i="2"/>
  <c r="U190" i="2"/>
  <c r="U183" i="2"/>
  <c r="U40" i="2"/>
  <c r="U176" i="2"/>
  <c r="U177" i="2"/>
  <c r="U105" i="2"/>
  <c r="U81" i="2"/>
  <c r="U192" i="2"/>
  <c r="AB25" i="1"/>
  <c r="I25" i="1" s="1"/>
  <c r="T96" i="9" l="1"/>
  <c r="P96" i="9"/>
  <c r="H96" i="9" s="1"/>
  <c r="T38" i="9"/>
  <c r="P38" i="9"/>
  <c r="T20" i="8"/>
  <c r="U20" i="8" s="1"/>
  <c r="P20" i="8"/>
  <c r="AB18" i="1"/>
  <c r="I18" i="1" s="1"/>
  <c r="N20" i="4"/>
  <c r="N16" i="5"/>
  <c r="M17" i="5"/>
  <c r="S103" i="2"/>
  <c r="U210" i="2"/>
  <c r="U196" i="2"/>
  <c r="U104" i="2"/>
  <c r="AQ42" i="1"/>
  <c r="AP48" i="1"/>
  <c r="AQ47" i="1"/>
  <c r="U55" i="2"/>
  <c r="AD80" i="1" s="1"/>
  <c r="L80" i="1" s="1"/>
  <c r="U222" i="2"/>
  <c r="U36" i="2"/>
  <c r="AE84" i="1" s="1"/>
  <c r="M84" i="1" s="1"/>
  <c r="U19" i="2"/>
  <c r="AE6" i="1" s="1"/>
  <c r="M6" i="1" s="1"/>
  <c r="U212" i="2"/>
  <c r="S210" i="2"/>
  <c r="AQ18" i="1"/>
  <c r="AQ79" i="1"/>
  <c r="S98" i="2"/>
  <c r="AP67" i="1" s="1"/>
  <c r="U195" i="2"/>
  <c r="U193" i="2"/>
  <c r="U115" i="2"/>
  <c r="AQ46" i="1"/>
  <c r="U31" i="2"/>
  <c r="AE80" i="1" s="1"/>
  <c r="M80" i="1" s="1"/>
  <c r="U7" i="2"/>
  <c r="AE35" i="1" s="1"/>
  <c r="M35" i="1" s="1"/>
  <c r="U235" i="2"/>
  <c r="U152" i="2"/>
  <c r="U149" i="2"/>
  <c r="U227" i="2"/>
  <c r="U220" i="2"/>
  <c r="U144" i="2"/>
  <c r="U231" i="2"/>
  <c r="U38" i="2"/>
  <c r="U224" i="2"/>
  <c r="U136" i="2"/>
  <c r="U230" i="2"/>
  <c r="U134" i="2"/>
  <c r="U188" i="2"/>
  <c r="U191" i="2"/>
  <c r="U189" i="2"/>
  <c r="U140" i="2"/>
  <c r="U138" i="2"/>
  <c r="U221" i="2"/>
  <c r="U143" i="2"/>
  <c r="U146" i="2"/>
  <c r="U39" i="2"/>
  <c r="AE18" i="1" s="1"/>
  <c r="M18" i="1" s="1"/>
  <c r="U226" i="2"/>
  <c r="U148" i="2"/>
  <c r="U228" i="2"/>
  <c r="AP38" i="1"/>
  <c r="AP103" i="1"/>
  <c r="AP98" i="1"/>
  <c r="AP82" i="1"/>
  <c r="AP85" i="1"/>
  <c r="S144" i="2"/>
  <c r="U100" i="2"/>
  <c r="AD39" i="1" s="1"/>
  <c r="L39" i="1" s="1"/>
  <c r="U89" i="2"/>
  <c r="AD44" i="1" s="1"/>
  <c r="L44" i="1" s="1"/>
  <c r="U85" i="2"/>
  <c r="AD36" i="1" s="1"/>
  <c r="L36" i="1" s="1"/>
  <c r="U15" i="2"/>
  <c r="AE48" i="1" s="1"/>
  <c r="M48" i="1" s="1"/>
  <c r="U10" i="2"/>
  <c r="AE56" i="1" s="1"/>
  <c r="M56" i="1" s="1"/>
  <c r="U98" i="2"/>
  <c r="U5" i="2"/>
  <c r="AE42" i="1" s="1"/>
  <c r="M42" i="1" s="1"/>
  <c r="U96" i="2"/>
  <c r="U93" i="2"/>
  <c r="AD55" i="1" s="1"/>
  <c r="L55" i="1" s="1"/>
  <c r="U238" i="2"/>
  <c r="U9" i="2"/>
  <c r="AE46" i="1" s="1"/>
  <c r="M46" i="1" s="1"/>
  <c r="U97" i="2"/>
  <c r="AD56" i="1" s="1"/>
  <c r="L56" i="1" s="1"/>
  <c r="U66" i="2"/>
  <c r="AD98" i="1" s="1"/>
  <c r="L98" i="1" s="1"/>
  <c r="U239" i="2"/>
  <c r="U86" i="2"/>
  <c r="U240" i="2"/>
  <c r="U203" i="2"/>
  <c r="U234" i="2"/>
  <c r="U18" i="2"/>
  <c r="AE39" i="1" s="1"/>
  <c r="M39" i="1" s="1"/>
  <c r="U14" i="2"/>
  <c r="AE55" i="1" s="1"/>
  <c r="M55" i="1" s="1"/>
  <c r="U101" i="2"/>
  <c r="U95" i="2"/>
  <c r="AD58" i="1" s="1"/>
  <c r="L58" i="1" s="1"/>
  <c r="U102" i="2"/>
  <c r="U84" i="2"/>
  <c r="AD37" i="1" s="1"/>
  <c r="L37" i="1" s="1"/>
  <c r="U4" i="2"/>
  <c r="AE36" i="1" s="1"/>
  <c r="M36" i="1" s="1"/>
  <c r="U2" i="2"/>
  <c r="AE37" i="1" s="1"/>
  <c r="M37" i="1" s="1"/>
  <c r="U83" i="2"/>
  <c r="AD35" i="1" s="1"/>
  <c r="L35" i="1" s="1"/>
  <c r="U236" i="2"/>
  <c r="U92" i="2"/>
  <c r="AD40" i="1" s="1"/>
  <c r="L40" i="1" s="1"/>
  <c r="U90" i="2"/>
  <c r="AD42" i="1" s="1"/>
  <c r="L42" i="1" s="1"/>
  <c r="U13" i="2"/>
  <c r="AE43" i="1" s="1"/>
  <c r="M43" i="1" s="1"/>
  <c r="U87" i="2"/>
  <c r="U156" i="2"/>
  <c r="U20" i="2"/>
  <c r="AE7" i="1" s="1"/>
  <c r="U151" i="2"/>
  <c r="U243" i="2"/>
  <c r="U155" i="2"/>
  <c r="U154" i="2"/>
  <c r="U245" i="2"/>
  <c r="U160" i="2"/>
  <c r="U159" i="2"/>
  <c r="U22" i="2"/>
  <c r="AE12" i="1" s="1"/>
  <c r="U157" i="2"/>
  <c r="U21" i="2"/>
  <c r="U215" i="2"/>
  <c r="U216" i="2"/>
  <c r="U111" i="2"/>
  <c r="U218" i="2"/>
  <c r="U109" i="2"/>
  <c r="U108" i="2"/>
  <c r="U197" i="2"/>
  <c r="U60" i="2"/>
  <c r="AD86" i="1" s="1"/>
  <c r="L86" i="1" s="1"/>
  <c r="U54" i="2"/>
  <c r="AD79" i="1" s="1"/>
  <c r="L79" i="1" s="1"/>
  <c r="U61" i="2"/>
  <c r="AD82" i="1" s="1"/>
  <c r="L82" i="1" s="1"/>
  <c r="U201" i="2"/>
  <c r="U199" i="2"/>
  <c r="U202" i="2"/>
  <c r="U34" i="2"/>
  <c r="AE86" i="1" s="1"/>
  <c r="M86" i="1" s="1"/>
  <c r="U35" i="2"/>
  <c r="AE87" i="1" s="1"/>
  <c r="M87" i="1" s="1"/>
  <c r="U59" i="2"/>
  <c r="AD90" i="1" s="1"/>
  <c r="L90" i="1" s="1"/>
  <c r="U62" i="2"/>
  <c r="AD87" i="1" s="1"/>
  <c r="L87" i="1" s="1"/>
  <c r="U200" i="2"/>
  <c r="U56" i="2"/>
  <c r="AD85" i="1" s="1"/>
  <c r="L85" i="1" s="1"/>
  <c r="U29" i="2"/>
  <c r="U65" i="2"/>
  <c r="U64" i="2"/>
  <c r="AD93" i="1" s="1"/>
  <c r="L93" i="1" s="1"/>
  <c r="U30" i="2"/>
  <c r="AE83" i="1" s="1"/>
  <c r="M83" i="1" s="1"/>
  <c r="U33" i="2"/>
  <c r="AE82" i="1" s="1"/>
  <c r="M82" i="1" s="1"/>
  <c r="U57" i="2"/>
  <c r="AP86" i="1"/>
  <c r="AP107" i="1"/>
  <c r="U244" i="2"/>
  <c r="U242" i="2"/>
  <c r="U161" i="2"/>
  <c r="AP44" i="1"/>
  <c r="U133" i="2"/>
  <c r="U145" i="2"/>
  <c r="U91" i="2"/>
  <c r="AD43" i="1" s="1"/>
  <c r="L43" i="1" s="1"/>
  <c r="U16" i="2"/>
  <c r="AE47" i="1" s="1"/>
  <c r="M47" i="1" s="1"/>
  <c r="U141" i="2"/>
  <c r="S242" i="2"/>
  <c r="S161" i="2"/>
  <c r="AP56" i="1"/>
  <c r="U3" i="2"/>
  <c r="AE38" i="1" s="1"/>
  <c r="M38" i="1" s="1"/>
  <c r="U139" i="2"/>
  <c r="U223" i="2"/>
  <c r="U8" i="2"/>
  <c r="AE40" i="1" s="1"/>
  <c r="M40" i="1" s="1"/>
  <c r="U232" i="2"/>
  <c r="U207" i="2"/>
  <c r="U213" i="2"/>
  <c r="U113" i="2"/>
  <c r="U206" i="2"/>
  <c r="U51" i="2"/>
  <c r="AE125" i="1" s="1"/>
  <c r="M125" i="1" s="1"/>
  <c r="U52" i="2"/>
  <c r="AE124" i="1" s="1"/>
  <c r="M124" i="1" s="1"/>
  <c r="U117" i="2"/>
  <c r="U119" i="2"/>
  <c r="U211" i="2"/>
  <c r="U118" i="2"/>
  <c r="U194" i="2"/>
  <c r="AQ105" i="1"/>
  <c r="AQ69" i="1"/>
  <c r="AQ12" i="1"/>
  <c r="AP71" i="1"/>
  <c r="AP43" i="1"/>
  <c r="AQ68" i="1"/>
  <c r="AQ40" i="1"/>
  <c r="AQ125" i="1"/>
  <c r="AQ55" i="1"/>
  <c r="AQ39" i="1"/>
  <c r="AP116" i="1"/>
  <c r="AP79" i="1"/>
  <c r="AQ101" i="1"/>
  <c r="AQ35" i="1"/>
  <c r="AP42" i="1"/>
  <c r="AQ104" i="1"/>
  <c r="AQ109" i="1"/>
  <c r="AP114" i="1"/>
  <c r="AQ87" i="1"/>
  <c r="AQ102" i="1"/>
  <c r="AQ111" i="1"/>
  <c r="AQ36" i="1"/>
  <c r="AQ7" i="1"/>
  <c r="AP45" i="1"/>
  <c r="AQ64" i="1"/>
  <c r="AP40" i="1"/>
  <c r="AQ80" i="1"/>
  <c r="AQ19" i="1"/>
  <c r="AP55" i="1"/>
  <c r="AQ6" i="1"/>
  <c r="AP39" i="1"/>
  <c r="AP101" i="1"/>
  <c r="AP35" i="1"/>
  <c r="AQ60" i="1"/>
  <c r="AP104" i="1"/>
  <c r="AP109" i="1"/>
  <c r="AP37" i="1"/>
  <c r="AQ113" i="1"/>
  <c r="AP87" i="1"/>
  <c r="AP102" i="1"/>
  <c r="AP111" i="1"/>
  <c r="AP36" i="1"/>
  <c r="AQ84" i="1"/>
  <c r="AQ48" i="1"/>
  <c r="AQ86" i="1"/>
  <c r="AQ56" i="1"/>
  <c r="AP80" i="1"/>
  <c r="AQ124" i="1"/>
  <c r="AQ82" i="1"/>
  <c r="AP90" i="1"/>
  <c r="AQ103" i="1"/>
  <c r="AQ67" i="1"/>
  <c r="AQ38" i="1"/>
  <c r="AP113" i="1"/>
  <c r="AQ83" i="1"/>
  <c r="AP93" i="1"/>
  <c r="AP58" i="1"/>
  <c r="AB76" i="1"/>
  <c r="I76" i="1" s="1"/>
  <c r="Q162" i="3"/>
  <c r="R162" i="3" s="1"/>
  <c r="R172" i="3"/>
  <c r="S172" i="3" s="1"/>
  <c r="R151" i="3"/>
  <c r="S151" i="3" s="1"/>
  <c r="R120" i="3"/>
  <c r="S120" i="3" s="1"/>
  <c r="R133" i="3"/>
  <c r="S133" i="3" s="1"/>
  <c r="R116" i="3"/>
  <c r="S116" i="3" s="1"/>
  <c r="R45" i="3"/>
  <c r="S45" i="3" s="1"/>
  <c r="R137" i="3"/>
  <c r="S137" i="3" s="1"/>
  <c r="R57" i="3"/>
  <c r="S57" i="3" s="1"/>
  <c r="R2" i="3"/>
  <c r="S2" i="3" s="1"/>
  <c r="R134" i="3"/>
  <c r="S134" i="3" s="1"/>
  <c r="R131" i="3"/>
  <c r="S131" i="3" s="1"/>
  <c r="R123" i="3"/>
  <c r="S123" i="3" s="1"/>
  <c r="R66" i="3"/>
  <c r="S66" i="3" s="1"/>
  <c r="R132" i="3"/>
  <c r="S132" i="3" s="1"/>
  <c r="R70" i="3"/>
  <c r="S70" i="3" s="1"/>
  <c r="R156" i="3"/>
  <c r="S156" i="3" s="1"/>
  <c r="R127" i="3"/>
  <c r="S127" i="3" s="1"/>
  <c r="R166" i="3"/>
  <c r="S166" i="3" s="1"/>
  <c r="R113" i="3"/>
  <c r="S113" i="3" s="1"/>
  <c r="Q77" i="3"/>
  <c r="M21" i="4"/>
  <c r="N21" i="4" s="1"/>
  <c r="AB20" i="1"/>
  <c r="I20" i="1" s="1"/>
  <c r="AB17" i="1"/>
  <c r="I17" i="1" s="1"/>
  <c r="Q58" i="3"/>
  <c r="Q90" i="3"/>
  <c r="Q27" i="3"/>
  <c r="Q84" i="3"/>
  <c r="Q150" i="3"/>
  <c r="Q153" i="3"/>
  <c r="Q158" i="3"/>
  <c r="R158" i="3" s="1"/>
  <c r="Q149" i="3"/>
  <c r="Q148" i="3"/>
  <c r="Q34" i="3"/>
  <c r="Q40" i="3"/>
  <c r="Q108" i="3"/>
  <c r="Q42" i="3"/>
  <c r="Q164" i="3"/>
  <c r="Q85" i="3"/>
  <c r="Q145" i="3"/>
  <c r="Q169" i="3"/>
  <c r="Q61" i="3"/>
  <c r="Q11" i="3"/>
  <c r="Q139" i="3"/>
  <c r="Q60" i="3"/>
  <c r="Q154" i="3"/>
  <c r="Q43" i="3"/>
  <c r="Q30" i="3"/>
  <c r="Q39" i="3"/>
  <c r="Q91" i="3"/>
  <c r="Q52" i="3"/>
  <c r="Q173" i="3"/>
  <c r="Q97" i="3"/>
  <c r="Q14" i="3"/>
  <c r="Q152" i="3"/>
  <c r="Q92" i="3"/>
  <c r="O225" i="3"/>
  <c r="P225" i="3" s="1"/>
  <c r="Q225" i="3" s="1"/>
  <c r="Q87" i="3"/>
  <c r="Q88" i="3"/>
  <c r="Q93" i="3"/>
  <c r="Q130" i="3"/>
  <c r="Q38" i="3"/>
  <c r="Q111" i="3"/>
  <c r="Q5" i="3"/>
  <c r="Q101" i="3"/>
  <c r="Q16" i="3"/>
  <c r="Q171" i="3"/>
  <c r="Q59" i="3"/>
  <c r="Q114" i="3"/>
  <c r="Q7" i="3"/>
  <c r="Q103" i="3"/>
  <c r="Q20" i="3"/>
  <c r="Q102" i="3"/>
  <c r="Q19" i="3"/>
  <c r="Q110" i="3"/>
  <c r="Q6" i="3"/>
  <c r="Q115" i="3"/>
  <c r="Q12" i="3"/>
  <c r="Q119" i="3"/>
  <c r="Q26" i="3"/>
  <c r="Q100" i="3"/>
  <c r="Q18" i="3"/>
  <c r="Q142" i="3"/>
  <c r="Q79" i="3"/>
  <c r="Q89" i="3"/>
  <c r="Q155" i="3"/>
  <c r="Q104" i="3"/>
  <c r="Q21" i="3"/>
  <c r="Q136" i="3"/>
  <c r="Q44" i="3"/>
  <c r="Q105" i="3"/>
  <c r="Q22" i="3"/>
  <c r="Q99" i="3"/>
  <c r="Q15" i="3"/>
  <c r="Q144" i="3"/>
  <c r="Q83" i="3"/>
  <c r="Q141" i="3"/>
  <c r="Q82" i="3"/>
  <c r="Q135" i="3"/>
  <c r="Q41" i="3"/>
  <c r="Q140" i="3"/>
  <c r="Q78" i="3"/>
  <c r="Q118" i="3"/>
  <c r="Q25" i="3"/>
  <c r="Q98" i="3"/>
  <c r="Q17" i="3"/>
  <c r="Q3" i="3"/>
  <c r="Q109" i="3"/>
  <c r="Q126" i="3"/>
  <c r="Q32" i="3"/>
  <c r="Q165" i="3"/>
  <c r="Q54" i="3"/>
  <c r="Q143" i="3"/>
  <c r="Q80" i="3"/>
  <c r="Q122" i="3"/>
  <c r="Q29" i="3"/>
  <c r="Q147" i="3"/>
  <c r="Q86" i="3"/>
  <c r="Q121" i="3"/>
  <c r="Q28" i="3"/>
  <c r="Q128" i="3"/>
  <c r="Q37" i="3"/>
  <c r="Q125" i="3"/>
  <c r="Q31" i="3"/>
  <c r="Q106" i="3"/>
  <c r="Q24" i="3"/>
  <c r="Q146" i="3"/>
  <c r="Q81" i="3"/>
  <c r="Q112" i="3"/>
  <c r="Q8" i="3"/>
  <c r="Q96" i="3"/>
  <c r="Q13" i="3"/>
  <c r="S46" i="3"/>
  <c r="O220" i="3"/>
  <c r="P220" i="3" s="1"/>
  <c r="Q220" i="3" s="1"/>
  <c r="R220" i="3" s="1"/>
  <c r="S158" i="3"/>
  <c r="O204" i="3"/>
  <c r="P204" i="3" s="1"/>
  <c r="Q204" i="3" s="1"/>
  <c r="R204" i="3" s="1"/>
  <c r="O174" i="3"/>
  <c r="P174" i="3" s="1"/>
  <c r="S50" i="3"/>
  <c r="S162" i="3"/>
  <c r="O175" i="3"/>
  <c r="Q175" i="3"/>
  <c r="R175" i="3" s="1"/>
  <c r="O176" i="3"/>
  <c r="P176" i="3" s="1"/>
  <c r="O179" i="3"/>
  <c r="P179" i="3" s="1"/>
  <c r="O178" i="3"/>
  <c r="P178" i="3" s="1"/>
  <c r="O180" i="3"/>
  <c r="P180" i="3" s="1"/>
  <c r="O221" i="3"/>
  <c r="P221" i="3" s="1"/>
  <c r="Q221" i="3" s="1"/>
  <c r="R221" i="3" s="1"/>
  <c r="O207" i="3"/>
  <c r="P207" i="3" s="1"/>
  <c r="Q207" i="3" s="1"/>
  <c r="R207" i="3" s="1"/>
  <c r="O223" i="3"/>
  <c r="O181" i="3"/>
  <c r="P181" i="3" s="1"/>
  <c r="O227" i="3"/>
  <c r="O177" i="3"/>
  <c r="P177" i="3" s="1"/>
  <c r="O226" i="3"/>
  <c r="P226" i="3" s="1"/>
  <c r="Q226" i="3" s="1"/>
  <c r="R226" i="3" s="1"/>
  <c r="O210" i="3"/>
  <c r="O213" i="3"/>
  <c r="P213" i="3" s="1"/>
  <c r="Q213" i="3" s="1"/>
  <c r="R213" i="3" s="1"/>
  <c r="O218" i="3"/>
  <c r="P218" i="3" s="1"/>
  <c r="Q218" i="3" s="1"/>
  <c r="R218" i="3" s="1"/>
  <c r="O208" i="3"/>
  <c r="P208" i="3" s="1"/>
  <c r="Q208" i="3" s="1"/>
  <c r="R208" i="3" s="1"/>
  <c r="O201" i="3"/>
  <c r="P201" i="3" s="1"/>
  <c r="Q201" i="3" s="1"/>
  <c r="R201" i="3" s="1"/>
  <c r="O205" i="3"/>
  <c r="P205" i="3" s="1"/>
  <c r="Q205" i="3" s="1"/>
  <c r="R205" i="3" s="1"/>
  <c r="O229" i="3"/>
  <c r="P229" i="3" s="1"/>
  <c r="Q229" i="3" s="1"/>
  <c r="R229" i="3" s="1"/>
  <c r="O212" i="3"/>
  <c r="P212" i="3" s="1"/>
  <c r="Q212" i="3" s="1"/>
  <c r="R212" i="3" s="1"/>
  <c r="O219" i="3"/>
  <c r="O197" i="3"/>
  <c r="P197" i="3" s="1"/>
  <c r="Q197" i="3" s="1"/>
  <c r="R197" i="3" s="1"/>
  <c r="O230" i="3"/>
  <c r="P230" i="3" s="1"/>
  <c r="Q230" i="3" s="1"/>
  <c r="R230" i="3" s="1"/>
  <c r="O209" i="3"/>
  <c r="P209" i="3" s="1"/>
  <c r="Q209" i="3" s="1"/>
  <c r="R209" i="3" s="1"/>
  <c r="O222" i="3"/>
  <c r="P222" i="3" s="1"/>
  <c r="Q222" i="3" s="1"/>
  <c r="R222" i="3" s="1"/>
  <c r="O200" i="3"/>
  <c r="P200" i="3" s="1"/>
  <c r="Q200" i="3" s="1"/>
  <c r="R200" i="3" s="1"/>
  <c r="O193" i="3"/>
  <c r="P193" i="3" s="1"/>
  <c r="O182" i="3"/>
  <c r="P182" i="3" s="1"/>
  <c r="O203" i="3"/>
  <c r="O184" i="3"/>
  <c r="P184" i="3" s="1"/>
  <c r="O194" i="3"/>
  <c r="P194" i="3" s="1"/>
  <c r="O183" i="3"/>
  <c r="P183" i="3" s="1"/>
  <c r="O196" i="3"/>
  <c r="P196" i="3" s="1"/>
  <c r="Q196" i="3" s="1"/>
  <c r="R196" i="3" s="1"/>
  <c r="O202" i="3"/>
  <c r="P202" i="3" s="1"/>
  <c r="Q202" i="3" s="1"/>
  <c r="R202" i="3" s="1"/>
  <c r="O214" i="3"/>
  <c r="P214" i="3" s="1"/>
  <c r="Q214" i="3" s="1"/>
  <c r="R214" i="3" s="1"/>
  <c r="O215" i="3"/>
  <c r="O195" i="3"/>
  <c r="P195" i="3" s="1"/>
  <c r="O198" i="3"/>
  <c r="P198" i="3" s="1"/>
  <c r="Q198" i="3" s="1"/>
  <c r="R198" i="3" s="1"/>
  <c r="O186" i="3"/>
  <c r="P186" i="3" s="1"/>
  <c r="O217" i="3"/>
  <c r="P217" i="3" s="1"/>
  <c r="Q217" i="3" s="1"/>
  <c r="R217" i="3" s="1"/>
  <c r="O190" i="3"/>
  <c r="P190" i="3" s="1"/>
  <c r="O191" i="3"/>
  <c r="P191" i="3" s="1"/>
  <c r="O206" i="3"/>
  <c r="O192" i="3"/>
  <c r="P192" i="3" s="1"/>
  <c r="O188" i="3"/>
  <c r="P188" i="3" s="1"/>
  <c r="O211" i="3"/>
  <c r="P211" i="3" s="1"/>
  <c r="Q211" i="3" s="1"/>
  <c r="R211" i="3" s="1"/>
  <c r="O228" i="3"/>
  <c r="P228" i="3" s="1"/>
  <c r="Q228" i="3" s="1"/>
  <c r="R228" i="3" s="1"/>
  <c r="O185" i="3"/>
  <c r="P185" i="3" s="1"/>
  <c r="O187" i="3"/>
  <c r="P187" i="3" s="1"/>
  <c r="O199" i="3"/>
  <c r="P199" i="3" s="1"/>
  <c r="Q199" i="3" s="1"/>
  <c r="R199" i="3" s="1"/>
  <c r="O216" i="3"/>
  <c r="P216" i="3" s="1"/>
  <c r="Q216" i="3" s="1"/>
  <c r="R216" i="3" s="1"/>
  <c r="Q138" i="3"/>
  <c r="R138" i="3" s="1"/>
  <c r="Q227" i="3"/>
  <c r="R227" i="3" s="1"/>
  <c r="O224" i="3"/>
  <c r="P224" i="3" s="1"/>
  <c r="Q224" i="3" s="1"/>
  <c r="R224" i="3" s="1"/>
  <c r="Q95" i="3"/>
  <c r="R95" i="3" s="1"/>
  <c r="Q215" i="3"/>
  <c r="R215" i="3" s="1"/>
  <c r="Q206" i="3"/>
  <c r="R206" i="3" s="1"/>
  <c r="Q157" i="3"/>
  <c r="R157" i="3" s="1"/>
  <c r="Q219" i="3"/>
  <c r="R219" i="3" s="1"/>
  <c r="Q210" i="3"/>
  <c r="R210" i="3" s="1"/>
  <c r="Q117" i="3"/>
  <c r="R117" i="3" s="1"/>
  <c r="Q189" i="3"/>
  <c r="R189" i="3" s="1"/>
  <c r="Q107" i="3"/>
  <c r="R107" i="3" s="1"/>
  <c r="Q203" i="3"/>
  <c r="R203" i="3" s="1"/>
  <c r="Q223" i="3"/>
  <c r="R223" i="3" s="1"/>
  <c r="Q129" i="3"/>
  <c r="R129" i="3" s="1"/>
  <c r="Q124" i="3"/>
  <c r="R124" i="3" s="1"/>
  <c r="O189" i="3"/>
  <c r="S170" i="3"/>
  <c r="S53" i="3"/>
  <c r="AE69" i="1"/>
  <c r="M69" i="1" s="1"/>
  <c r="AE79" i="1"/>
  <c r="M79" i="1" s="1"/>
  <c r="AE101" i="1"/>
  <c r="M101" i="1" s="1"/>
  <c r="AD113" i="1"/>
  <c r="L113" i="1" s="1"/>
  <c r="AD49" i="1"/>
  <c r="L49" i="1" s="1"/>
  <c r="AE60" i="1"/>
  <c r="M60" i="1" s="1"/>
  <c r="AE67" i="1"/>
  <c r="M67" i="1" s="1"/>
  <c r="AD114" i="1"/>
  <c r="L114" i="1" s="1"/>
  <c r="AD107" i="1"/>
  <c r="L107" i="1" s="1"/>
  <c r="AE113" i="1"/>
  <c r="M113" i="1" s="1"/>
  <c r="AE105" i="1"/>
  <c r="M105" i="1" s="1"/>
  <c r="AE102" i="1"/>
  <c r="M102" i="1" s="1"/>
  <c r="AD109" i="1"/>
  <c r="L109" i="1" s="1"/>
  <c r="AD71" i="1"/>
  <c r="L71" i="1" s="1"/>
  <c r="AE109" i="1"/>
  <c r="M109" i="1" s="1"/>
  <c r="AD38" i="1"/>
  <c r="L38" i="1" s="1"/>
  <c r="AD104" i="1"/>
  <c r="L104" i="1" s="1"/>
  <c r="AD45" i="1"/>
  <c r="L45" i="1" s="1"/>
  <c r="AE68" i="1"/>
  <c r="M68" i="1" s="1"/>
  <c r="AE103" i="1"/>
  <c r="M103" i="1" s="1"/>
  <c r="AE64" i="1"/>
  <c r="M64" i="1" s="1"/>
  <c r="AD102" i="1"/>
  <c r="L102" i="1" s="1"/>
  <c r="AD111" i="1"/>
  <c r="L111" i="1" s="1"/>
  <c r="AE104" i="1"/>
  <c r="M104" i="1" s="1"/>
  <c r="AD101" i="1"/>
  <c r="L101" i="1" s="1"/>
  <c r="AE111" i="1"/>
  <c r="M111" i="1" s="1"/>
  <c r="AD48" i="1"/>
  <c r="L48" i="1" s="1"/>
  <c r="AE19" i="1"/>
  <c r="M19" i="1" s="1"/>
  <c r="AD103" i="1"/>
  <c r="L103" i="1" s="1"/>
  <c r="AD116" i="1"/>
  <c r="L116" i="1" s="1"/>
  <c r="P97" i="9" l="1"/>
  <c r="T97" i="9"/>
  <c r="P43" i="9"/>
  <c r="T43" i="9"/>
  <c r="T39" i="9"/>
  <c r="P39" i="9"/>
  <c r="H39" i="9" s="1"/>
  <c r="P42" i="9"/>
  <c r="T42" i="9"/>
  <c r="T21" i="8"/>
  <c r="U21" i="8" s="1"/>
  <c r="P21" i="8"/>
  <c r="N17" i="5"/>
  <c r="M18" i="5"/>
  <c r="AD64" i="1"/>
  <c r="L64" i="1" s="1"/>
  <c r="AD7" i="1"/>
  <c r="AD47" i="1"/>
  <c r="L47" i="1" s="1"/>
  <c r="AP78" i="1"/>
  <c r="AP51" i="1"/>
  <c r="AD28" i="1"/>
  <c r="L28" i="1" s="1"/>
  <c r="AP12" i="1"/>
  <c r="AP118" i="1"/>
  <c r="AD30" i="1"/>
  <c r="L30" i="1" s="1"/>
  <c r="AP30" i="1"/>
  <c r="AP68" i="1"/>
  <c r="AP63" i="1"/>
  <c r="AD74" i="1"/>
  <c r="L74" i="1" s="1"/>
  <c r="AD91" i="1"/>
  <c r="L91" i="1" s="1"/>
  <c r="AD63" i="1"/>
  <c r="L63" i="1" s="1"/>
  <c r="AD68" i="1"/>
  <c r="L68" i="1" s="1"/>
  <c r="AP57" i="1"/>
  <c r="AP64" i="1"/>
  <c r="AD120" i="1"/>
  <c r="L120" i="1" s="1"/>
  <c r="AD62" i="1"/>
  <c r="L62" i="1" s="1"/>
  <c r="AD72" i="1"/>
  <c r="L72" i="1" s="1"/>
  <c r="AE90" i="1"/>
  <c r="M90" i="1" s="1"/>
  <c r="AP120" i="1"/>
  <c r="AP5" i="1"/>
  <c r="AP125" i="1"/>
  <c r="AP18" i="1"/>
  <c r="AP20" i="1"/>
  <c r="AD127" i="1"/>
  <c r="L127" i="1" s="1"/>
  <c r="AD78" i="1"/>
  <c r="L78" i="1" s="1"/>
  <c r="AD57" i="1"/>
  <c r="L57" i="1" s="1"/>
  <c r="AD65" i="1"/>
  <c r="L65" i="1" s="1"/>
  <c r="AD11" i="1"/>
  <c r="AP75" i="1"/>
  <c r="AP47" i="1"/>
  <c r="AP73" i="1"/>
  <c r="AP54" i="1"/>
  <c r="AD18" i="1"/>
  <c r="L18" i="1" s="1"/>
  <c r="AD75" i="1"/>
  <c r="L75" i="1" s="1"/>
  <c r="AP131" i="1"/>
  <c r="AQ21" i="1"/>
  <c r="AP74" i="1"/>
  <c r="AE72" i="1"/>
  <c r="M72" i="1" s="1"/>
  <c r="AD51" i="1"/>
  <c r="L51" i="1" s="1"/>
  <c r="AP62" i="1"/>
  <c r="AP8" i="1"/>
  <c r="AP65" i="1"/>
  <c r="AD118" i="1"/>
  <c r="L118" i="1" s="1"/>
  <c r="AD73" i="1"/>
  <c r="L73" i="1" s="1"/>
  <c r="AD67" i="1"/>
  <c r="L67" i="1" s="1"/>
  <c r="AP49" i="1"/>
  <c r="AP72" i="1"/>
  <c r="AD125" i="1"/>
  <c r="L125" i="1" s="1"/>
  <c r="AP99" i="1"/>
  <c r="AP10" i="1"/>
  <c r="AD131" i="1"/>
  <c r="L131" i="1" s="1"/>
  <c r="AP127" i="1"/>
  <c r="AD20" i="1"/>
  <c r="L20" i="1" s="1"/>
  <c r="AQ61" i="1"/>
  <c r="AP96" i="1"/>
  <c r="AP133" i="1"/>
  <c r="AP129" i="1"/>
  <c r="AQ126" i="1"/>
  <c r="AE17" i="1"/>
  <c r="M17" i="1" s="1"/>
  <c r="AE75" i="1"/>
  <c r="M75" i="1" s="1"/>
  <c r="AE116" i="1"/>
  <c r="M116" i="1" s="1"/>
  <c r="AD117" i="1"/>
  <c r="L117" i="1" s="1"/>
  <c r="AE71" i="1"/>
  <c r="M71" i="1" s="1"/>
  <c r="AD23" i="1"/>
  <c r="L23" i="1" s="1"/>
  <c r="AD105" i="1"/>
  <c r="L105" i="1" s="1"/>
  <c r="AE76" i="1"/>
  <c r="M76" i="1" s="1"/>
  <c r="AP21" i="1"/>
  <c r="AQ8" i="1"/>
  <c r="AD25" i="1"/>
  <c r="L25" i="1" s="1"/>
  <c r="AE141" i="1"/>
  <c r="M141" i="1" s="1"/>
  <c r="AD21" i="1"/>
  <c r="L21" i="1" s="1"/>
  <c r="AP117" i="1"/>
  <c r="AP84" i="1"/>
  <c r="AE115" i="1"/>
  <c r="M115" i="1" s="1"/>
  <c r="AE132" i="1"/>
  <c r="M132" i="1" s="1"/>
  <c r="AE33" i="1"/>
  <c r="M33" i="1" s="1"/>
  <c r="AE29" i="1"/>
  <c r="M29" i="1" s="1"/>
  <c r="AD22" i="1"/>
  <c r="L22" i="1" s="1"/>
  <c r="AD61" i="1"/>
  <c r="L61" i="1" s="1"/>
  <c r="AP61" i="1"/>
  <c r="AQ99" i="1"/>
  <c r="AQ13" i="1"/>
  <c r="AP115" i="1"/>
  <c r="AQ110" i="1"/>
  <c r="AD129" i="1"/>
  <c r="L129" i="1" s="1"/>
  <c r="AE97" i="1"/>
  <c r="M97" i="1" s="1"/>
  <c r="AE138" i="1"/>
  <c r="M138" i="1" s="1"/>
  <c r="AD128" i="1"/>
  <c r="L128" i="1" s="1"/>
  <c r="AP126" i="1"/>
  <c r="AP53" i="1"/>
  <c r="AQ135" i="1"/>
  <c r="AQ53" i="1"/>
  <c r="AQ10" i="1"/>
  <c r="AD31" i="1"/>
  <c r="L31" i="1" s="1"/>
  <c r="AE93" i="1"/>
  <c r="M93" i="1" s="1"/>
  <c r="AE28" i="1"/>
  <c r="M28" i="1" s="1"/>
  <c r="AD17" i="1"/>
  <c r="L17" i="1" s="1"/>
  <c r="AD13" i="1"/>
  <c r="AQ25" i="1"/>
  <c r="AP132" i="1"/>
  <c r="AP76" i="1"/>
  <c r="AQ132" i="1"/>
  <c r="AQ72" i="1"/>
  <c r="AQ41" i="1"/>
  <c r="AP124" i="1"/>
  <c r="AD119" i="1"/>
  <c r="L119" i="1" s="1"/>
  <c r="AD81" i="1"/>
  <c r="L81" i="1" s="1"/>
  <c r="AD33" i="1"/>
  <c r="L33" i="1" s="1"/>
  <c r="AE78" i="1"/>
  <c r="M78" i="1" s="1"/>
  <c r="AE108" i="1"/>
  <c r="M108" i="1" s="1"/>
  <c r="AE133" i="1"/>
  <c r="M133" i="1" s="1"/>
  <c r="AD15" i="1"/>
  <c r="L15" i="1" s="1"/>
  <c r="AE63" i="1"/>
  <c r="M63" i="1" s="1"/>
  <c r="AE61" i="1"/>
  <c r="M61" i="1" s="1"/>
  <c r="AE70" i="1"/>
  <c r="M70" i="1" s="1"/>
  <c r="AE14" i="1"/>
  <c r="M14" i="1" s="1"/>
  <c r="AD130" i="1"/>
  <c r="L130" i="1" s="1"/>
  <c r="AD135" i="1"/>
  <c r="L135" i="1" s="1"/>
  <c r="AE119" i="1"/>
  <c r="M119" i="1" s="1"/>
  <c r="AE15" i="1"/>
  <c r="M15" i="1" s="1"/>
  <c r="AD41" i="1"/>
  <c r="L41" i="1" s="1"/>
  <c r="AE131" i="1"/>
  <c r="M131" i="1" s="1"/>
  <c r="AE127" i="1"/>
  <c r="M127" i="1" s="1"/>
  <c r="AQ98" i="1"/>
  <c r="AQ51" i="1"/>
  <c r="AQ54" i="1"/>
  <c r="AQ44" i="1"/>
  <c r="AQ24" i="1"/>
  <c r="AQ23" i="1"/>
  <c r="AP137" i="1"/>
  <c r="AP41" i="1"/>
  <c r="AP15" i="1"/>
  <c r="AQ137" i="1"/>
  <c r="AQ120" i="1"/>
  <c r="AP14" i="1"/>
  <c r="AQ134" i="1"/>
  <c r="AQ108" i="1"/>
  <c r="AQ89" i="1"/>
  <c r="AQ77" i="1"/>
  <c r="AQ14" i="1"/>
  <c r="AP122" i="1"/>
  <c r="AP83" i="1"/>
  <c r="AE23" i="1"/>
  <c r="M23" i="1" s="1"/>
  <c r="AD95" i="1"/>
  <c r="L95" i="1" s="1"/>
  <c r="AE59" i="1"/>
  <c r="M59" i="1" s="1"/>
  <c r="AE62" i="1"/>
  <c r="M62" i="1" s="1"/>
  <c r="AQ22" i="1"/>
  <c r="AP119" i="1"/>
  <c r="AQ97" i="1"/>
  <c r="AQ65" i="1"/>
  <c r="AD14" i="1"/>
  <c r="L14" i="1" s="1"/>
  <c r="AE57" i="1"/>
  <c r="M57" i="1" s="1"/>
  <c r="AE27" i="1"/>
  <c r="M27" i="1" s="1"/>
  <c r="AQ9" i="1"/>
  <c r="AP27" i="1"/>
  <c r="AP121" i="1"/>
  <c r="AD6" i="1"/>
  <c r="L6" i="1" s="1"/>
  <c r="AE112" i="1"/>
  <c r="M112" i="1" s="1"/>
  <c r="AD59" i="1"/>
  <c r="L59" i="1" s="1"/>
  <c r="AD84" i="1"/>
  <c r="L84" i="1" s="1"/>
  <c r="AE99" i="1"/>
  <c r="M99" i="1" s="1"/>
  <c r="AE110" i="1"/>
  <c r="M110" i="1" s="1"/>
  <c r="AE41" i="1"/>
  <c r="M41" i="1" s="1"/>
  <c r="AD122" i="1"/>
  <c r="L122" i="1" s="1"/>
  <c r="AE9" i="1"/>
  <c r="M9" i="1" s="1"/>
  <c r="AD66" i="1"/>
  <c r="L66" i="1" s="1"/>
  <c r="AE77" i="1"/>
  <c r="M77" i="1" s="1"/>
  <c r="AE95" i="1"/>
  <c r="M95" i="1" s="1"/>
  <c r="AE58" i="1"/>
  <c r="M58" i="1" s="1"/>
  <c r="AE24" i="1"/>
  <c r="M24" i="1" s="1"/>
  <c r="AE44" i="1"/>
  <c r="M44" i="1" s="1"/>
  <c r="AE26" i="1"/>
  <c r="M26" i="1" s="1"/>
  <c r="AD112" i="1"/>
  <c r="L112" i="1" s="1"/>
  <c r="AE66" i="1"/>
  <c r="M66" i="1" s="1"/>
  <c r="AD24" i="1"/>
  <c r="L24" i="1" s="1"/>
  <c r="AD83" i="1"/>
  <c r="L83" i="1" s="1"/>
  <c r="AD121" i="1"/>
  <c r="L121" i="1" s="1"/>
  <c r="AE10" i="1"/>
  <c r="M10" i="1" s="1"/>
  <c r="AD88" i="1"/>
  <c r="L88" i="1" s="1"/>
  <c r="AQ121" i="1"/>
  <c r="AQ85" i="1"/>
  <c r="AQ88" i="1"/>
  <c r="AQ66" i="1"/>
  <c r="AQ27" i="1"/>
  <c r="AQ16" i="1"/>
  <c r="AP134" i="1"/>
  <c r="AP108" i="1"/>
  <c r="AP89" i="1"/>
  <c r="AP69" i="1"/>
  <c r="AP31" i="1"/>
  <c r="AP6" i="1"/>
  <c r="AQ130" i="1"/>
  <c r="AP28" i="1"/>
  <c r="AP24" i="1"/>
  <c r="AP22" i="1"/>
  <c r="AQ34" i="1"/>
  <c r="AQ45" i="1"/>
  <c r="AD32" i="1"/>
  <c r="L32" i="1" s="1"/>
  <c r="AE50" i="1"/>
  <c r="M50" i="1" s="1"/>
  <c r="AQ11" i="1"/>
  <c r="AQ76" i="1"/>
  <c r="AQ115" i="1"/>
  <c r="AQ74" i="1"/>
  <c r="AP138" i="1"/>
  <c r="AD136" i="1"/>
  <c r="L136" i="1" s="1"/>
  <c r="AE120" i="1"/>
  <c r="M120" i="1" s="1"/>
  <c r="AD133" i="1"/>
  <c r="L133" i="1" s="1"/>
  <c r="AD54" i="1"/>
  <c r="L54" i="1" s="1"/>
  <c r="AQ28" i="1"/>
  <c r="AE13" i="1"/>
  <c r="M12" i="1" s="1"/>
  <c r="AE30" i="1"/>
  <c r="M30" i="1" s="1"/>
  <c r="AD115" i="1"/>
  <c r="L115" i="1" s="1"/>
  <c r="AE54" i="1"/>
  <c r="M54" i="1" s="1"/>
  <c r="AE8" i="1"/>
  <c r="M7" i="1" s="1"/>
  <c r="AE21" i="1"/>
  <c r="M21" i="1" s="1"/>
  <c r="AE5" i="1"/>
  <c r="M5" i="1" s="1"/>
  <c r="AD141" i="1"/>
  <c r="L141" i="1" s="1"/>
  <c r="AE53" i="1"/>
  <c r="M53" i="1" s="1"/>
  <c r="AD137" i="1"/>
  <c r="L137" i="1" s="1"/>
  <c r="AD26" i="1"/>
  <c r="L26" i="1" s="1"/>
  <c r="AD5" i="1"/>
  <c r="L5" i="1" s="1"/>
  <c r="AD77" i="1"/>
  <c r="L77" i="1" s="1"/>
  <c r="AE32" i="1"/>
  <c r="M32" i="1" s="1"/>
  <c r="AE130" i="1"/>
  <c r="M130" i="1" s="1"/>
  <c r="AE129" i="1"/>
  <c r="M129" i="1" s="1"/>
  <c r="AE126" i="1"/>
  <c r="M126" i="1" s="1"/>
  <c r="AP16" i="1"/>
  <c r="AQ138" i="1"/>
  <c r="AQ131" i="1"/>
  <c r="AQ118" i="1"/>
  <c r="AQ107" i="1"/>
  <c r="AQ58" i="1"/>
  <c r="AQ91" i="1"/>
  <c r="AQ30" i="1"/>
  <c r="AQ29" i="1"/>
  <c r="AP130" i="1"/>
  <c r="AP105" i="1"/>
  <c r="AP59" i="1"/>
  <c r="AP46" i="1"/>
  <c r="AP34" i="1"/>
  <c r="AP17" i="1"/>
  <c r="AQ141" i="1"/>
  <c r="AP9" i="1"/>
  <c r="AQ50" i="1"/>
  <c r="AQ81" i="1"/>
  <c r="AQ73" i="1"/>
  <c r="AQ128" i="1"/>
  <c r="AP11" i="1"/>
  <c r="AP88" i="1"/>
  <c r="AP66" i="1"/>
  <c r="AE107" i="1"/>
  <c r="M107" i="1" s="1"/>
  <c r="AE128" i="1"/>
  <c r="M128" i="1" s="1"/>
  <c r="AE121" i="1"/>
  <c r="M121" i="1" s="1"/>
  <c r="AE49" i="1"/>
  <c r="M49" i="1" s="1"/>
  <c r="AP135" i="1"/>
  <c r="AQ119" i="1"/>
  <c r="AP23" i="1"/>
  <c r="AQ15" i="1"/>
  <c r="AD126" i="1"/>
  <c r="L126" i="1" s="1"/>
  <c r="AE51" i="1"/>
  <c r="M51" i="1" s="1"/>
  <c r="AE136" i="1"/>
  <c r="M136" i="1" s="1"/>
  <c r="AD52" i="1"/>
  <c r="L52" i="1" s="1"/>
  <c r="AE100" i="1"/>
  <c r="M100" i="1" s="1"/>
  <c r="AD76" i="1"/>
  <c r="L76" i="1" s="1"/>
  <c r="AQ78" i="1"/>
  <c r="AQ122" i="1"/>
  <c r="AD124" i="1"/>
  <c r="L124" i="1" s="1"/>
  <c r="AD134" i="1"/>
  <c r="L134" i="1" s="1"/>
  <c r="AD10" i="1"/>
  <c r="L10" i="1" s="1"/>
  <c r="AD46" i="1"/>
  <c r="L46" i="1" s="1"/>
  <c r="AE81" i="1"/>
  <c r="M81" i="1" s="1"/>
  <c r="AE114" i="1"/>
  <c r="M114" i="1" s="1"/>
  <c r="AD16" i="1"/>
  <c r="L16" i="1" s="1"/>
  <c r="AD50" i="1"/>
  <c r="L50" i="1" s="1"/>
  <c r="AD100" i="1"/>
  <c r="L100" i="1" s="1"/>
  <c r="AD27" i="1"/>
  <c r="L27" i="1" s="1"/>
  <c r="AD8" i="1"/>
  <c r="AE134" i="1"/>
  <c r="M134" i="1" s="1"/>
  <c r="AE74" i="1"/>
  <c r="M74" i="1" s="1"/>
  <c r="AE89" i="1"/>
  <c r="M89" i="1" s="1"/>
  <c r="AE20" i="1"/>
  <c r="M20" i="1" s="1"/>
  <c r="AE52" i="1"/>
  <c r="M52" i="1" s="1"/>
  <c r="AD60" i="1"/>
  <c r="L60" i="1" s="1"/>
  <c r="AE31" i="1"/>
  <c r="M31" i="1" s="1"/>
  <c r="AE73" i="1"/>
  <c r="M73" i="1" s="1"/>
  <c r="AD97" i="1"/>
  <c r="L97" i="1" s="1"/>
  <c r="AP91" i="1"/>
  <c r="AP29" i="1"/>
  <c r="AP33" i="1"/>
  <c r="AP19" i="1"/>
  <c r="AQ117" i="1"/>
  <c r="AQ123" i="1"/>
  <c r="AQ93" i="1"/>
  <c r="AQ70" i="1"/>
  <c r="AQ57" i="1"/>
  <c r="AQ33" i="1"/>
  <c r="AQ136" i="1"/>
  <c r="AP141" i="1"/>
  <c r="AP112" i="1"/>
  <c r="AP95" i="1"/>
  <c r="AP77" i="1"/>
  <c r="AP110" i="1"/>
  <c r="AP50" i="1"/>
  <c r="AQ116" i="1"/>
  <c r="AQ133" i="1"/>
  <c r="AQ17" i="1"/>
  <c r="AQ114" i="1"/>
  <c r="AP25" i="1"/>
  <c r="AQ95" i="1"/>
  <c r="AQ112" i="1"/>
  <c r="AQ63" i="1"/>
  <c r="AQ127" i="1"/>
  <c r="AQ31" i="1"/>
  <c r="AD89" i="1"/>
  <c r="L89" i="1" s="1"/>
  <c r="AE25" i="1"/>
  <c r="M25" i="1" s="1"/>
  <c r="AE22" i="1"/>
  <c r="M22" i="1" s="1"/>
  <c r="AE98" i="1"/>
  <c r="M98" i="1" s="1"/>
  <c r="AD69" i="1"/>
  <c r="L69" i="1" s="1"/>
  <c r="AE135" i="1"/>
  <c r="M135" i="1" s="1"/>
  <c r="AP97" i="1"/>
  <c r="AP13" i="1"/>
  <c r="AQ20" i="1"/>
  <c r="AE16" i="1"/>
  <c r="M16" i="1" s="1"/>
  <c r="AE123" i="1"/>
  <c r="M123" i="1" s="1"/>
  <c r="AD19" i="1"/>
  <c r="L19" i="1" s="1"/>
  <c r="AQ52" i="1"/>
  <c r="AP136" i="1"/>
  <c r="AE96" i="1"/>
  <c r="M96" i="1" s="1"/>
  <c r="AE34" i="1"/>
  <c r="M34" i="1" s="1"/>
  <c r="AD108" i="1"/>
  <c r="L108" i="1" s="1"/>
  <c r="AD53" i="1"/>
  <c r="L53" i="1" s="1"/>
  <c r="AE45" i="1"/>
  <c r="M45" i="1" s="1"/>
  <c r="AE91" i="1"/>
  <c r="M91" i="1" s="1"/>
  <c r="AD99" i="1"/>
  <c r="L99" i="1" s="1"/>
  <c r="AE11" i="1"/>
  <c r="AD70" i="1"/>
  <c r="L70" i="1" s="1"/>
  <c r="AE85" i="1"/>
  <c r="M85" i="1" s="1"/>
  <c r="AE88" i="1"/>
  <c r="M88" i="1" s="1"/>
  <c r="AD12" i="1"/>
  <c r="L13" i="1" s="1"/>
  <c r="AD110" i="1"/>
  <c r="L110" i="1" s="1"/>
  <c r="AD138" i="1"/>
  <c r="L138" i="1" s="1"/>
  <c r="AD34" i="1"/>
  <c r="L34" i="1" s="1"/>
  <c r="AD123" i="1"/>
  <c r="L123" i="1" s="1"/>
  <c r="AE122" i="1"/>
  <c r="M122" i="1" s="1"/>
  <c r="AD29" i="1"/>
  <c r="L29" i="1" s="1"/>
  <c r="AE65" i="1"/>
  <c r="M65" i="1" s="1"/>
  <c r="AE117" i="1"/>
  <c r="M117" i="1" s="1"/>
  <c r="AE118" i="1"/>
  <c r="M118" i="1" s="1"/>
  <c r="AD96" i="1"/>
  <c r="L96" i="1" s="1"/>
  <c r="AD9" i="1"/>
  <c r="L9" i="1" s="1"/>
  <c r="AD132" i="1"/>
  <c r="L132" i="1" s="1"/>
  <c r="AE137" i="1"/>
  <c r="M137" i="1" s="1"/>
  <c r="AP70" i="1"/>
  <c r="AP60" i="1"/>
  <c r="AP26" i="1"/>
  <c r="AP32" i="1"/>
  <c r="AP7" i="1"/>
  <c r="AQ129" i="1"/>
  <c r="AQ96" i="1"/>
  <c r="AQ90" i="1"/>
  <c r="AQ62" i="1"/>
  <c r="AQ49" i="1"/>
  <c r="AQ26" i="1"/>
  <c r="AQ32" i="1"/>
  <c r="AP128" i="1"/>
  <c r="AQ5" i="1"/>
  <c r="AP100" i="1"/>
  <c r="AP81" i="1"/>
  <c r="AQ100" i="1"/>
  <c r="AP123" i="1"/>
  <c r="AP52" i="1"/>
  <c r="AQ59" i="1"/>
  <c r="AQ75" i="1"/>
  <c r="AQ71" i="1"/>
  <c r="R128" i="3"/>
  <c r="S128" i="3" s="1"/>
  <c r="R136" i="3"/>
  <c r="S136" i="3" s="1"/>
  <c r="R102" i="3"/>
  <c r="S102" i="3" s="1"/>
  <c r="R169" i="3"/>
  <c r="S169" i="3" s="1"/>
  <c r="R25" i="3"/>
  <c r="S25" i="3" s="1"/>
  <c r="R26" i="3"/>
  <c r="S26" i="3" s="1"/>
  <c r="R30" i="3"/>
  <c r="R146" i="3"/>
  <c r="S146" i="3" s="1"/>
  <c r="R121" i="3"/>
  <c r="S121" i="3" s="1"/>
  <c r="R165" i="3"/>
  <c r="S165" i="3" s="1"/>
  <c r="R118" i="3"/>
  <c r="S118" i="3" s="1"/>
  <c r="R144" i="3"/>
  <c r="S144" i="3" s="1"/>
  <c r="R104" i="3"/>
  <c r="S104" i="3" s="1"/>
  <c r="R119" i="3"/>
  <c r="S119" i="3" s="1"/>
  <c r="R103" i="3"/>
  <c r="S103" i="3" s="1"/>
  <c r="R111" i="3"/>
  <c r="R152" i="3"/>
  <c r="S152" i="3" s="1"/>
  <c r="R43" i="3"/>
  <c r="S43" i="3" s="1"/>
  <c r="R85" i="3"/>
  <c r="S85" i="3" s="1"/>
  <c r="R141" i="3"/>
  <c r="S141" i="3" s="1"/>
  <c r="R100" i="3"/>
  <c r="S100" i="3" s="1"/>
  <c r="R39" i="3"/>
  <c r="S39" i="3" s="1"/>
  <c r="R28" i="3"/>
  <c r="S28" i="3" s="1"/>
  <c r="R21" i="3"/>
  <c r="S21" i="3" s="1"/>
  <c r="R92" i="3"/>
  <c r="S92" i="3" s="1"/>
  <c r="R24" i="3"/>
  <c r="S24" i="3" s="1"/>
  <c r="R86" i="3"/>
  <c r="S86" i="3" s="1"/>
  <c r="R32" i="3"/>
  <c r="R78" i="3"/>
  <c r="S78" i="3" s="1"/>
  <c r="R15" i="3"/>
  <c r="S15" i="3" s="1"/>
  <c r="R155" i="3"/>
  <c r="S155" i="3" s="1"/>
  <c r="R12" i="3"/>
  <c r="S12" i="3" s="1"/>
  <c r="R7" i="3"/>
  <c r="S7" i="3" s="1"/>
  <c r="R38" i="3"/>
  <c r="S38" i="3" s="1"/>
  <c r="R14" i="3"/>
  <c r="R154" i="3"/>
  <c r="S154" i="3" s="1"/>
  <c r="R164" i="3"/>
  <c r="S164" i="3" s="1"/>
  <c r="R153" i="3"/>
  <c r="S153" i="3" s="1"/>
  <c r="R143" i="3"/>
  <c r="S143" i="3" s="1"/>
  <c r="R225" i="3"/>
  <c r="R58" i="3"/>
  <c r="S58" i="3" s="1"/>
  <c r="R54" i="3"/>
  <c r="S54" i="3" s="1"/>
  <c r="R20" i="3"/>
  <c r="S20" i="3" s="1"/>
  <c r="R145" i="3"/>
  <c r="S145" i="3" s="1"/>
  <c r="R106" i="3"/>
  <c r="S106" i="3" s="1"/>
  <c r="R147" i="3"/>
  <c r="S147" i="3" s="1"/>
  <c r="R126" i="3"/>
  <c r="R140" i="3"/>
  <c r="S140" i="3" s="1"/>
  <c r="R99" i="3"/>
  <c r="S99" i="3" s="1"/>
  <c r="R89" i="3"/>
  <c r="S89" i="3" s="1"/>
  <c r="R115" i="3"/>
  <c r="S115" i="3" s="1"/>
  <c r="R114" i="3"/>
  <c r="R130" i="3"/>
  <c r="S130" i="3" s="1"/>
  <c r="R97" i="3"/>
  <c r="S97" i="3" s="1"/>
  <c r="R60" i="3"/>
  <c r="S60" i="3" s="1"/>
  <c r="R42" i="3"/>
  <c r="R150" i="3"/>
  <c r="S150" i="3" s="1"/>
  <c r="R112" i="3"/>
  <c r="S112" i="3" s="1"/>
  <c r="R98" i="3"/>
  <c r="S98" i="3" s="1"/>
  <c r="R101" i="3"/>
  <c r="S101" i="3" s="1"/>
  <c r="R148" i="3"/>
  <c r="S148" i="3" s="1"/>
  <c r="R81" i="3"/>
  <c r="S81" i="3" s="1"/>
  <c r="R83" i="3"/>
  <c r="S83" i="3" s="1"/>
  <c r="R5" i="3"/>
  <c r="R149" i="3"/>
  <c r="S149" i="3" s="1"/>
  <c r="R13" i="3"/>
  <c r="S13" i="3" s="1"/>
  <c r="R31" i="3"/>
  <c r="R29" i="3"/>
  <c r="R109" i="3"/>
  <c r="S109" i="3" s="1"/>
  <c r="R41" i="3"/>
  <c r="S41" i="3" s="1"/>
  <c r="R22" i="3"/>
  <c r="S22" i="3" s="1"/>
  <c r="R79" i="3"/>
  <c r="S79" i="3" s="1"/>
  <c r="R6" i="3"/>
  <c r="S6" i="3" s="1"/>
  <c r="R59" i="3"/>
  <c r="S59" i="3" s="1"/>
  <c r="R93" i="3"/>
  <c r="S93" i="3" s="1"/>
  <c r="R173" i="3"/>
  <c r="S173" i="3" s="1"/>
  <c r="R139" i="3"/>
  <c r="S139" i="3" s="1"/>
  <c r="R108" i="3"/>
  <c r="S108" i="3" s="1"/>
  <c r="R84" i="3"/>
  <c r="S84" i="3" s="1"/>
  <c r="R105" i="3"/>
  <c r="S105" i="3" s="1"/>
  <c r="R142" i="3"/>
  <c r="S142" i="3" s="1"/>
  <c r="R110" i="3"/>
  <c r="S110" i="3" s="1"/>
  <c r="R171" i="3"/>
  <c r="S171" i="3" s="1"/>
  <c r="R88" i="3"/>
  <c r="S88" i="3" s="1"/>
  <c r="R52" i="3"/>
  <c r="S52" i="3" s="1"/>
  <c r="R11" i="3"/>
  <c r="S11" i="3" s="1"/>
  <c r="R40" i="3"/>
  <c r="S40" i="3" s="1"/>
  <c r="R27" i="3"/>
  <c r="R96" i="3"/>
  <c r="S96" i="3" s="1"/>
  <c r="R125" i="3"/>
  <c r="S125" i="3" s="1"/>
  <c r="R122" i="3"/>
  <c r="S122" i="3" s="1"/>
  <c r="R3" i="3"/>
  <c r="R135" i="3"/>
  <c r="S135" i="3" s="1"/>
  <c r="R8" i="3"/>
  <c r="S8" i="3" s="1"/>
  <c r="R37" i="3"/>
  <c r="S37" i="3" s="1"/>
  <c r="R80" i="3"/>
  <c r="S80" i="3" s="1"/>
  <c r="R17" i="3"/>
  <c r="S17" i="3" s="1"/>
  <c r="R82" i="3"/>
  <c r="S82" i="3" s="1"/>
  <c r="R44" i="3"/>
  <c r="S44" i="3" s="1"/>
  <c r="R18" i="3"/>
  <c r="R19" i="3"/>
  <c r="S19" i="3" s="1"/>
  <c r="R16" i="3"/>
  <c r="S16" i="3" s="1"/>
  <c r="R87" i="3"/>
  <c r="S87" i="3" s="1"/>
  <c r="R91" i="3"/>
  <c r="S91" i="3" s="1"/>
  <c r="R61" i="3"/>
  <c r="S61" i="3" s="1"/>
  <c r="R34" i="3"/>
  <c r="S34" i="3" s="1"/>
  <c r="R90" i="3"/>
  <c r="S90" i="3" s="1"/>
  <c r="R77" i="3"/>
  <c r="S77" i="3" s="1"/>
  <c r="Q62" i="3"/>
  <c r="U175" i="3"/>
  <c r="S175" i="3"/>
  <c r="U219" i="3"/>
  <c r="S219" i="3"/>
  <c r="U129" i="3"/>
  <c r="S129" i="3"/>
  <c r="S157" i="3"/>
  <c r="U157" i="3"/>
  <c r="S216" i="3"/>
  <c r="S214" i="3"/>
  <c r="Q193" i="3"/>
  <c r="R193" i="3" s="1"/>
  <c r="Q160" i="3"/>
  <c r="R160" i="3" s="1"/>
  <c r="Q49" i="3"/>
  <c r="R49" i="3" s="1"/>
  <c r="S212" i="3"/>
  <c r="S226" i="3"/>
  <c r="Q178" i="3"/>
  <c r="R178" i="3" s="1"/>
  <c r="Q64" i="3"/>
  <c r="R64" i="3" s="1"/>
  <c r="Q180" i="3"/>
  <c r="R180" i="3" s="1"/>
  <c r="Q68" i="3"/>
  <c r="R68" i="3" s="1"/>
  <c r="S223" i="3"/>
  <c r="U223" i="3"/>
  <c r="U206" i="3"/>
  <c r="S206" i="3"/>
  <c r="S199" i="3"/>
  <c r="Q191" i="3"/>
  <c r="R191" i="3" s="1"/>
  <c r="Q163" i="3"/>
  <c r="R163" i="3" s="1"/>
  <c r="Q51" i="3"/>
  <c r="R51" i="3" s="1"/>
  <c r="S202" i="3"/>
  <c r="S200" i="3"/>
  <c r="S229" i="3"/>
  <c r="Q177" i="3"/>
  <c r="R177" i="3" s="1"/>
  <c r="Q65" i="3"/>
  <c r="R65" i="3" s="1"/>
  <c r="Q179" i="3"/>
  <c r="R179" i="3" s="1"/>
  <c r="Q69" i="3"/>
  <c r="R69" i="3" s="1"/>
  <c r="S138" i="3"/>
  <c r="U138" i="3"/>
  <c r="U203" i="3"/>
  <c r="S203" i="3"/>
  <c r="Q187" i="3"/>
  <c r="R187" i="3" s="1"/>
  <c r="Q76" i="3"/>
  <c r="R76" i="3" s="1"/>
  <c r="Q190" i="3"/>
  <c r="R190" i="3" s="1"/>
  <c r="Q161" i="3"/>
  <c r="R161" i="3" s="1"/>
  <c r="Q48" i="3"/>
  <c r="R48" i="3" s="1"/>
  <c r="S196" i="3"/>
  <c r="S222" i="3"/>
  <c r="S205" i="3"/>
  <c r="Q176" i="3"/>
  <c r="R176" i="3" s="1"/>
  <c r="Q63" i="3"/>
  <c r="R63" i="3" s="1"/>
  <c r="Q174" i="3"/>
  <c r="R174" i="3" s="1"/>
  <c r="S220" i="3"/>
  <c r="S215" i="3"/>
  <c r="U215" i="3"/>
  <c r="S107" i="3"/>
  <c r="U107" i="3"/>
  <c r="S95" i="3"/>
  <c r="U95" i="3"/>
  <c r="Q185" i="3"/>
  <c r="R185" i="3" s="1"/>
  <c r="Q23" i="3"/>
  <c r="R23" i="3" s="1"/>
  <c r="S217" i="3"/>
  <c r="Q183" i="3"/>
  <c r="R183" i="3" s="1"/>
  <c r="Q73" i="3"/>
  <c r="R73" i="3" s="1"/>
  <c r="S201" i="3"/>
  <c r="Q181" i="3"/>
  <c r="R181" i="3" s="1"/>
  <c r="Q67" i="3"/>
  <c r="R67" i="3" s="1"/>
  <c r="Q182" i="3"/>
  <c r="R182" i="3" s="1"/>
  <c r="Q71" i="3"/>
  <c r="R71" i="3" s="1"/>
  <c r="Q94" i="3"/>
  <c r="R94" i="3" s="1"/>
  <c r="S189" i="3"/>
  <c r="U189" i="3"/>
  <c r="S228" i="3"/>
  <c r="Q186" i="3"/>
  <c r="R186" i="3" s="1"/>
  <c r="Q74" i="3"/>
  <c r="R74" i="3" s="1"/>
  <c r="Q194" i="3"/>
  <c r="R194" i="3" s="1"/>
  <c r="Q56" i="3"/>
  <c r="R56" i="3" s="1"/>
  <c r="Q168" i="3"/>
  <c r="R168" i="3" s="1"/>
  <c r="S209" i="3"/>
  <c r="S208" i="3"/>
  <c r="S204" i="3"/>
  <c r="Q192" i="3"/>
  <c r="R192" i="3" s="1"/>
  <c r="Q47" i="3"/>
  <c r="R47" i="3" s="1"/>
  <c r="Q159" i="3"/>
  <c r="R159" i="3" s="1"/>
  <c r="S117" i="3"/>
  <c r="U117" i="3"/>
  <c r="S224" i="3"/>
  <c r="S198" i="3"/>
  <c r="Q184" i="3"/>
  <c r="R184" i="3" s="1"/>
  <c r="Q72" i="3"/>
  <c r="R72" i="3" s="1"/>
  <c r="S230" i="3"/>
  <c r="S218" i="3"/>
  <c r="S207" i="3"/>
  <c r="U124" i="3"/>
  <c r="S124" i="3"/>
  <c r="S211" i="3"/>
  <c r="S210" i="3"/>
  <c r="U210" i="3"/>
  <c r="U227" i="3"/>
  <c r="S227" i="3"/>
  <c r="Q188" i="3"/>
  <c r="R188" i="3" s="1"/>
  <c r="Q75" i="3"/>
  <c r="R75" i="3" s="1"/>
  <c r="Q195" i="3"/>
  <c r="R195" i="3" s="1"/>
  <c r="Q167" i="3"/>
  <c r="R167" i="3" s="1"/>
  <c r="Q55" i="3"/>
  <c r="R55" i="3" s="1"/>
  <c r="S197" i="3"/>
  <c r="S213" i="3"/>
  <c r="S221" i="3"/>
  <c r="P143" i="5"/>
  <c r="P48" i="5"/>
  <c r="P98" i="9" l="1"/>
  <c r="T98" i="9"/>
  <c r="P44" i="9"/>
  <c r="T44" i="9"/>
  <c r="P45" i="9"/>
  <c r="T45" i="9"/>
  <c r="P22" i="8"/>
  <c r="T22" i="8"/>
  <c r="L7" i="1"/>
  <c r="N18" i="5"/>
  <c r="M19" i="5"/>
  <c r="M8" i="1"/>
  <c r="L12" i="1"/>
  <c r="L11" i="1"/>
  <c r="L8" i="1"/>
  <c r="M11" i="1"/>
  <c r="M13" i="1"/>
  <c r="AQ2" i="1"/>
  <c r="AP2" i="1"/>
  <c r="AD2" i="1"/>
  <c r="AE2" i="1"/>
  <c r="U25" i="3"/>
  <c r="U127" i="3"/>
  <c r="U5" i="3"/>
  <c r="U41" i="3"/>
  <c r="AN8" i="1"/>
  <c r="AO27" i="1"/>
  <c r="AO96" i="1"/>
  <c r="AN89" i="1"/>
  <c r="AO62" i="1"/>
  <c r="AO52" i="1"/>
  <c r="AN80" i="1"/>
  <c r="AO126" i="1"/>
  <c r="AN107" i="1"/>
  <c r="AO107" i="1"/>
  <c r="AO101" i="1"/>
  <c r="AN51" i="1"/>
  <c r="AN38" i="1"/>
  <c r="AO42" i="1"/>
  <c r="AO76" i="1"/>
  <c r="AN35" i="1"/>
  <c r="AN127" i="1"/>
  <c r="AO141" i="1"/>
  <c r="AO134" i="1"/>
  <c r="AO33" i="1"/>
  <c r="AO108" i="1"/>
  <c r="AN105" i="1"/>
  <c r="AN97" i="1"/>
  <c r="AO45" i="1"/>
  <c r="AN70" i="1"/>
  <c r="AO133" i="1"/>
  <c r="AO68" i="1"/>
  <c r="AN79" i="1"/>
  <c r="AO95" i="1"/>
  <c r="AO28" i="1"/>
  <c r="AN32" i="1"/>
  <c r="AN26" i="1"/>
  <c r="AO109" i="1"/>
  <c r="AN28" i="1"/>
  <c r="AO67" i="1"/>
  <c r="AO66" i="1"/>
  <c r="AO138" i="1"/>
  <c r="AO128" i="1"/>
  <c r="AO85" i="1"/>
  <c r="AO7" i="1"/>
  <c r="AN117" i="1"/>
  <c r="AN112" i="1"/>
  <c r="AN49" i="1"/>
  <c r="AO90" i="1"/>
  <c r="AN113" i="1"/>
  <c r="AO57" i="1"/>
  <c r="AN129" i="1"/>
  <c r="AO51" i="1"/>
  <c r="AO118" i="1"/>
  <c r="AO54" i="1"/>
  <c r="AO70" i="1"/>
  <c r="AO43" i="1"/>
  <c r="AO105" i="1"/>
  <c r="AN122" i="1"/>
  <c r="AO61" i="1"/>
  <c r="AN104" i="1"/>
  <c r="AN91" i="1"/>
  <c r="AO34" i="1"/>
  <c r="AO77" i="1"/>
  <c r="AN40" i="1"/>
  <c r="AO35" i="1"/>
  <c r="AO25" i="1"/>
  <c r="AO48" i="1"/>
  <c r="AO46" i="1"/>
  <c r="AN60" i="1"/>
  <c r="AN87" i="1"/>
  <c r="AN43" i="1"/>
  <c r="AO80" i="1"/>
  <c r="AN52" i="1"/>
  <c r="AO31" i="1"/>
  <c r="AN7" i="1"/>
  <c r="AN114" i="1"/>
  <c r="AO22" i="1"/>
  <c r="AN13" i="1"/>
  <c r="AO114" i="1"/>
  <c r="AO72" i="1"/>
  <c r="AN116" i="1"/>
  <c r="AN118" i="1"/>
  <c r="AO87" i="1"/>
  <c r="AO97" i="1"/>
  <c r="AO53" i="1"/>
  <c r="AO71" i="1"/>
  <c r="AN45" i="1"/>
  <c r="AO137" i="1"/>
  <c r="AO122" i="1"/>
  <c r="AO15" i="1"/>
  <c r="AO50" i="1"/>
  <c r="AN47" i="1"/>
  <c r="AN73" i="1"/>
  <c r="AO82" i="1"/>
  <c r="AO78" i="1"/>
  <c r="AO41" i="1"/>
  <c r="AO23" i="1"/>
  <c r="AN64" i="1"/>
  <c r="AN132" i="1"/>
  <c r="AN126" i="1"/>
  <c r="AO59" i="1"/>
  <c r="AO84" i="1"/>
  <c r="AO5" i="1"/>
  <c r="AN36" i="1"/>
  <c r="AO14" i="1"/>
  <c r="AN33" i="1"/>
  <c r="AN69" i="1"/>
  <c r="AN31" i="1"/>
  <c r="AO103" i="1"/>
  <c r="AO9" i="1"/>
  <c r="AN121" i="1"/>
  <c r="AO39" i="1"/>
  <c r="AN137" i="1"/>
  <c r="AN56" i="1"/>
  <c r="AN24" i="1"/>
  <c r="AO65" i="1"/>
  <c r="AO131" i="1"/>
  <c r="AO63" i="1"/>
  <c r="AO38" i="1"/>
  <c r="AO11" i="1"/>
  <c r="AN44" i="1"/>
  <c r="AN27" i="1"/>
  <c r="AN115" i="1"/>
  <c r="AO19" i="1"/>
  <c r="AN5" i="1"/>
  <c r="AN63" i="1"/>
  <c r="AN11" i="1"/>
  <c r="AN85" i="1"/>
  <c r="AO44" i="1"/>
  <c r="AN9" i="1"/>
  <c r="AO12" i="1"/>
  <c r="AN84" i="1"/>
  <c r="AN68" i="1"/>
  <c r="AN99" i="1"/>
  <c r="AO6" i="1"/>
  <c r="AO125" i="1"/>
  <c r="AO89" i="1"/>
  <c r="AN57" i="1"/>
  <c r="AN77" i="1"/>
  <c r="AN67" i="1"/>
  <c r="AN98" i="1"/>
  <c r="AN55" i="1"/>
  <c r="AN108" i="1"/>
  <c r="AO129" i="1"/>
  <c r="AO36" i="1"/>
  <c r="AO13" i="1"/>
  <c r="AO21" i="1"/>
  <c r="AO115" i="1"/>
  <c r="AO98" i="1"/>
  <c r="AN141" i="1"/>
  <c r="AN15" i="1"/>
  <c r="AN53" i="1"/>
  <c r="AO135" i="1"/>
  <c r="AN50" i="1"/>
  <c r="AN95" i="1"/>
  <c r="AO73" i="1"/>
  <c r="AN102" i="1"/>
  <c r="AN14" i="1"/>
  <c r="AO123" i="1"/>
  <c r="AO60" i="1"/>
  <c r="AN103" i="1"/>
  <c r="AN131" i="1"/>
  <c r="AO104" i="1"/>
  <c r="AN111" i="1"/>
  <c r="AO124" i="1"/>
  <c r="AO120" i="1"/>
  <c r="AO99" i="1"/>
  <c r="AN120" i="1"/>
  <c r="AO16" i="1"/>
  <c r="AN130" i="1"/>
  <c r="AN59" i="1"/>
  <c r="AN93" i="1"/>
  <c r="AO100" i="1"/>
  <c r="AO93" i="1"/>
  <c r="AN110" i="1"/>
  <c r="AO111" i="1"/>
  <c r="AN46" i="1"/>
  <c r="AO79" i="1"/>
  <c r="AN90" i="1"/>
  <c r="AO69" i="1"/>
  <c r="AN21" i="1"/>
  <c r="AN54" i="1"/>
  <c r="AN135" i="1"/>
  <c r="AO132" i="1"/>
  <c r="AN81" i="1"/>
  <c r="AN12" i="1"/>
  <c r="AO32" i="1"/>
  <c r="AN136" i="1"/>
  <c r="AN128" i="1"/>
  <c r="AO88" i="1"/>
  <c r="AO29" i="1"/>
  <c r="AN41" i="1"/>
  <c r="AN82" i="1"/>
  <c r="AN72" i="1"/>
  <c r="AO117" i="1"/>
  <c r="AN101" i="1"/>
  <c r="AO17" i="1"/>
  <c r="AO10" i="1"/>
  <c r="AO40" i="1"/>
  <c r="AN10" i="1"/>
  <c r="AN39" i="1"/>
  <c r="AN66" i="1"/>
  <c r="AO49" i="1"/>
  <c r="AN83" i="1"/>
  <c r="AN71" i="1"/>
  <c r="AO127" i="1"/>
  <c r="AO56" i="1"/>
  <c r="AN30" i="1"/>
  <c r="AN100" i="1"/>
  <c r="AN48" i="1"/>
  <c r="AO113" i="1"/>
  <c r="AN124" i="1"/>
  <c r="AO58" i="1"/>
  <c r="AN29" i="1"/>
  <c r="AO18" i="1"/>
  <c r="AO136" i="1"/>
  <c r="AN88" i="1"/>
  <c r="AO74" i="1"/>
  <c r="AN119" i="1"/>
  <c r="AN58" i="1"/>
  <c r="AO20" i="1"/>
  <c r="AO83" i="1"/>
  <c r="AN42" i="1"/>
  <c r="AN133" i="1"/>
  <c r="AN61" i="1"/>
  <c r="AN6" i="1"/>
  <c r="AO47" i="1"/>
  <c r="AO86" i="1"/>
  <c r="AO110" i="1"/>
  <c r="AO26" i="1"/>
  <c r="AN86" i="1"/>
  <c r="AN62" i="1"/>
  <c r="AO64" i="1"/>
  <c r="AN37" i="1"/>
  <c r="AO116" i="1"/>
  <c r="AO24" i="1"/>
  <c r="AO119" i="1"/>
  <c r="AN78" i="1"/>
  <c r="AN65" i="1"/>
  <c r="AN74" i="1"/>
  <c r="AO130" i="1"/>
  <c r="AO37" i="1"/>
  <c r="AO91" i="1"/>
  <c r="AO8" i="1"/>
  <c r="AN75" i="1"/>
  <c r="AN22" i="1"/>
  <c r="AN34" i="1"/>
  <c r="AN134" i="1"/>
  <c r="AO102" i="1"/>
  <c r="AN109" i="1"/>
  <c r="AO55" i="1"/>
  <c r="AN125" i="1"/>
  <c r="AO81" i="1"/>
  <c r="AO121" i="1"/>
  <c r="AN123" i="1"/>
  <c r="AO112" i="1"/>
  <c r="AO75" i="1"/>
  <c r="AN19" i="1"/>
  <c r="AN96" i="1"/>
  <c r="AN138" i="1"/>
  <c r="AO30" i="1"/>
  <c r="U109" i="3"/>
  <c r="U9" i="3"/>
  <c r="U130" i="3"/>
  <c r="U123" i="3"/>
  <c r="U45" i="3"/>
  <c r="U128" i="3"/>
  <c r="U126" i="3"/>
  <c r="U30" i="3"/>
  <c r="U111" i="3"/>
  <c r="U120" i="3"/>
  <c r="U218" i="3"/>
  <c r="U108" i="3"/>
  <c r="U29" i="3"/>
  <c r="U114" i="3"/>
  <c r="U37" i="3"/>
  <c r="U121" i="3"/>
  <c r="U113" i="3"/>
  <c r="U44" i="3"/>
  <c r="U42" i="3"/>
  <c r="U28" i="3"/>
  <c r="U217" i="3"/>
  <c r="S27" i="3"/>
  <c r="S29" i="3"/>
  <c r="S5" i="3"/>
  <c r="S42" i="3"/>
  <c r="S114" i="3"/>
  <c r="S225" i="3"/>
  <c r="S32" i="3"/>
  <c r="S111" i="3"/>
  <c r="U7" i="3"/>
  <c r="U204" i="3"/>
  <c r="U122" i="3"/>
  <c r="U229" i="3"/>
  <c r="U226" i="3"/>
  <c r="U214" i="3"/>
  <c r="U2" i="3"/>
  <c r="U115" i="3"/>
  <c r="U10" i="3"/>
  <c r="U33" i="3"/>
  <c r="U134" i="3"/>
  <c r="U119" i="3"/>
  <c r="U97" i="3"/>
  <c r="U32" i="3"/>
  <c r="S31" i="3"/>
  <c r="S126" i="3"/>
  <c r="S14" i="3"/>
  <c r="S30" i="3"/>
  <c r="U212" i="3"/>
  <c r="R62" i="3"/>
  <c r="U201" i="3" s="1"/>
  <c r="U4" i="3"/>
  <c r="U110" i="3"/>
  <c r="U211" i="3"/>
  <c r="U230" i="3"/>
  <c r="U224" i="3"/>
  <c r="U132" i="3"/>
  <c r="U38" i="3"/>
  <c r="U14" i="3"/>
  <c r="U228" i="3"/>
  <c r="U225" i="3"/>
  <c r="U34" i="3"/>
  <c r="U36" i="3"/>
  <c r="S18" i="3"/>
  <c r="S3" i="3"/>
  <c r="U6" i="3"/>
  <c r="U8" i="3"/>
  <c r="U136" i="3"/>
  <c r="U112" i="3"/>
  <c r="U35" i="3"/>
  <c r="U133" i="3"/>
  <c r="U43" i="3"/>
  <c r="U26" i="3"/>
  <c r="U31" i="3"/>
  <c r="U213" i="3"/>
  <c r="U3" i="3"/>
  <c r="U116" i="3"/>
  <c r="U135" i="3"/>
  <c r="U39" i="3"/>
  <c r="U125" i="3"/>
  <c r="U27" i="3"/>
  <c r="U118" i="3"/>
  <c r="U11" i="3"/>
  <c r="U137" i="3"/>
  <c r="U12" i="3"/>
  <c r="AC47" i="1"/>
  <c r="J47" i="1" s="1"/>
  <c r="AB37" i="1"/>
  <c r="I37" i="1" s="1"/>
  <c r="AB74" i="1"/>
  <c r="I74" i="1" s="1"/>
  <c r="AB33" i="1"/>
  <c r="I33" i="1" s="1"/>
  <c r="AB141" i="1"/>
  <c r="I141" i="1" s="1"/>
  <c r="AC114" i="1"/>
  <c r="J114" i="1" s="1"/>
  <c r="AB70" i="1"/>
  <c r="I70" i="1" s="1"/>
  <c r="AB134" i="1"/>
  <c r="I134" i="1" s="1"/>
  <c r="AB67" i="1"/>
  <c r="I67" i="1" s="1"/>
  <c r="AB51" i="1"/>
  <c r="I51" i="1" s="1"/>
  <c r="AC51" i="1"/>
  <c r="J51" i="1" s="1"/>
  <c r="AB36" i="1"/>
  <c r="I36" i="1" s="1"/>
  <c r="AC83" i="1"/>
  <c r="J83" i="1" s="1"/>
  <c r="AC90" i="1"/>
  <c r="J90" i="1" s="1"/>
  <c r="AB101" i="1"/>
  <c r="I101" i="1" s="1"/>
  <c r="AB68" i="1"/>
  <c r="I68" i="1" s="1"/>
  <c r="AB129" i="1"/>
  <c r="I129" i="1" s="1"/>
  <c r="AC119" i="1"/>
  <c r="J119" i="1" s="1"/>
  <c r="AB83" i="1"/>
  <c r="I83" i="1" s="1"/>
  <c r="AC10" i="1"/>
  <c r="J10" i="1" s="1"/>
  <c r="AC72" i="1"/>
  <c r="J72" i="1" s="1"/>
  <c r="AC59" i="1"/>
  <c r="J59" i="1" s="1"/>
  <c r="AB119" i="1"/>
  <c r="I119" i="1" s="1"/>
  <c r="AC102" i="1"/>
  <c r="J102" i="1" s="1"/>
  <c r="AC38" i="1"/>
  <c r="J38" i="1" s="1"/>
  <c r="AC115" i="1"/>
  <c r="J115" i="1" s="1"/>
  <c r="AC125" i="1"/>
  <c r="J125" i="1" s="1"/>
  <c r="AC30" i="1"/>
  <c r="J30" i="1" s="1"/>
  <c r="AB46" i="1"/>
  <c r="I46" i="1" s="1"/>
  <c r="AB125" i="1"/>
  <c r="I125" i="1" s="1"/>
  <c r="AB29" i="1"/>
  <c r="I29" i="1" s="1"/>
  <c r="AB108" i="1"/>
  <c r="I108" i="1" s="1"/>
  <c r="AB24" i="1"/>
  <c r="I24" i="1" s="1"/>
  <c r="AC66" i="1"/>
  <c r="J66" i="1" s="1"/>
  <c r="AC43" i="1"/>
  <c r="J43" i="1" s="1"/>
  <c r="AC120" i="1"/>
  <c r="J120" i="1" s="1"/>
  <c r="AC19" i="1"/>
  <c r="J19" i="1" s="1"/>
  <c r="AC17" i="1"/>
  <c r="J17" i="1" s="1"/>
  <c r="AC64" i="1"/>
  <c r="J64" i="1" s="1"/>
  <c r="AB66" i="1"/>
  <c r="I66" i="1" s="1"/>
  <c r="AB133" i="1"/>
  <c r="I133" i="1" s="1"/>
  <c r="AC8" i="1"/>
  <c r="AC107" i="1"/>
  <c r="J107" i="1" s="1"/>
  <c r="AB30" i="1"/>
  <c r="I30" i="1" s="1"/>
  <c r="AB112" i="1"/>
  <c r="I112" i="1" s="1"/>
  <c r="AC134" i="1"/>
  <c r="J134" i="1" s="1"/>
  <c r="AB104" i="1"/>
  <c r="I104" i="1" s="1"/>
  <c r="AC80" i="1"/>
  <c r="J80" i="1" s="1"/>
  <c r="AC87" i="1"/>
  <c r="J87" i="1" s="1"/>
  <c r="AC116" i="1"/>
  <c r="J116" i="1" s="1"/>
  <c r="AB90" i="1"/>
  <c r="I90" i="1" s="1"/>
  <c r="AC48" i="1"/>
  <c r="J48" i="1" s="1"/>
  <c r="AB40" i="1"/>
  <c r="I40" i="1" s="1"/>
  <c r="AB58" i="1"/>
  <c r="I58" i="1" s="1"/>
  <c r="AB42" i="1"/>
  <c r="I42" i="1" s="1"/>
  <c r="AB50" i="1"/>
  <c r="I50" i="1" s="1"/>
  <c r="AC105" i="1"/>
  <c r="J105" i="1" s="1"/>
  <c r="AB22" i="1"/>
  <c r="I22" i="1" s="1"/>
  <c r="AC9" i="1"/>
  <c r="J9" i="1" s="1"/>
  <c r="AB55" i="1"/>
  <c r="I55" i="1" s="1"/>
  <c r="AC6" i="1"/>
  <c r="AB79" i="1"/>
  <c r="I79" i="1" s="1"/>
  <c r="AC84" i="1"/>
  <c r="J84" i="1" s="1"/>
  <c r="AB16" i="1"/>
  <c r="I16" i="1" s="1"/>
  <c r="AB126" i="1"/>
  <c r="I126" i="1" s="1"/>
  <c r="AB27" i="1"/>
  <c r="I27" i="1" s="1"/>
  <c r="AC29" i="1"/>
  <c r="J29" i="1" s="1"/>
  <c r="AB31" i="1"/>
  <c r="I31" i="1" s="1"/>
  <c r="AB44" i="1"/>
  <c r="I44" i="1" s="1"/>
  <c r="AB115" i="1"/>
  <c r="I115" i="1" s="1"/>
  <c r="AB69" i="1"/>
  <c r="I69" i="1" s="1"/>
  <c r="AB57" i="1"/>
  <c r="I57" i="1" s="1"/>
  <c r="AB19" i="1"/>
  <c r="I19" i="1" s="1"/>
  <c r="AB114" i="1"/>
  <c r="I114" i="1" s="1"/>
  <c r="AC137" i="1"/>
  <c r="J137" i="1" s="1"/>
  <c r="AC25" i="1"/>
  <c r="J25" i="1" s="1"/>
  <c r="AC40" i="1"/>
  <c r="J40" i="1" s="1"/>
  <c r="AB113" i="1"/>
  <c r="I113" i="1" s="1"/>
  <c r="AC122" i="1"/>
  <c r="J122" i="1" s="1"/>
  <c r="AB60" i="1"/>
  <c r="I60" i="1" s="1"/>
  <c r="AB107" i="1"/>
  <c r="I107" i="1" s="1"/>
  <c r="AB48" i="1"/>
  <c r="I48" i="1" s="1"/>
  <c r="AC70" i="1"/>
  <c r="J70" i="1" s="1"/>
  <c r="AC56" i="1"/>
  <c r="J56" i="1" s="1"/>
  <c r="AC22" i="1"/>
  <c r="J22" i="1" s="1"/>
  <c r="AC52" i="1"/>
  <c r="J52" i="1" s="1"/>
  <c r="AC101" i="1"/>
  <c r="J101" i="1" s="1"/>
  <c r="AC78" i="1"/>
  <c r="J78" i="1" s="1"/>
  <c r="AC42" i="1"/>
  <c r="J42" i="1" s="1"/>
  <c r="AC45" i="1"/>
  <c r="J45" i="1" s="1"/>
  <c r="AC13" i="1"/>
  <c r="AC88" i="1"/>
  <c r="J88" i="1" s="1"/>
  <c r="AB138" i="1"/>
  <c r="I138" i="1" s="1"/>
  <c r="AB32" i="1"/>
  <c r="I32" i="1" s="1"/>
  <c r="AB136" i="1"/>
  <c r="I136" i="1" s="1"/>
  <c r="AC39" i="1"/>
  <c r="J39" i="1" s="1"/>
  <c r="AB86" i="1"/>
  <c r="I86" i="1" s="1"/>
  <c r="AB61" i="1"/>
  <c r="I61" i="1" s="1"/>
  <c r="AC33" i="1"/>
  <c r="J33" i="1" s="1"/>
  <c r="AB53" i="1"/>
  <c r="I53" i="1" s="1"/>
  <c r="AC36" i="1"/>
  <c r="J36" i="1" s="1"/>
  <c r="AC95" i="1"/>
  <c r="J95" i="1" s="1"/>
  <c r="AB47" i="1"/>
  <c r="I47" i="1" s="1"/>
  <c r="AC26" i="1"/>
  <c r="J26" i="1" s="1"/>
  <c r="AC18" i="1"/>
  <c r="J18" i="1" s="1"/>
  <c r="AB82" i="1"/>
  <c r="I82" i="1" s="1"/>
  <c r="AC113" i="1"/>
  <c r="J113" i="1" s="1"/>
  <c r="AB45" i="1"/>
  <c r="I45" i="1" s="1"/>
  <c r="AB43" i="1"/>
  <c r="I43" i="1" s="1"/>
  <c r="AB35" i="1"/>
  <c r="I35" i="1" s="1"/>
  <c r="AB23" i="1"/>
  <c r="I23" i="1" s="1"/>
  <c r="AB110" i="1"/>
  <c r="I110" i="1" s="1"/>
  <c r="AB117" i="1"/>
  <c r="I117" i="1" s="1"/>
  <c r="AC12" i="1"/>
  <c r="AC24" i="1"/>
  <c r="J24" i="1" s="1"/>
  <c r="AC89" i="1"/>
  <c r="J89" i="1" s="1"/>
  <c r="AC131" i="1"/>
  <c r="J131" i="1" s="1"/>
  <c r="AB116" i="1"/>
  <c r="I116" i="1" s="1"/>
  <c r="AB59" i="1"/>
  <c r="I59" i="1" s="1"/>
  <c r="AB63" i="1"/>
  <c r="I63" i="1" s="1"/>
  <c r="AB54" i="1"/>
  <c r="I54" i="1" s="1"/>
  <c r="AB10" i="1"/>
  <c r="I10" i="1" s="1"/>
  <c r="AB105" i="1"/>
  <c r="I105" i="1" s="1"/>
  <c r="AC74" i="1"/>
  <c r="J74" i="1" s="1"/>
  <c r="AC110" i="1"/>
  <c r="J110" i="1" s="1"/>
  <c r="AC123" i="1"/>
  <c r="J123" i="1" s="1"/>
  <c r="AB78" i="1"/>
  <c r="I78" i="1" s="1"/>
  <c r="AC15" i="1"/>
  <c r="J15" i="1" s="1"/>
  <c r="AB15" i="1"/>
  <c r="I15" i="1" s="1"/>
  <c r="AC77" i="1"/>
  <c r="J77" i="1" s="1"/>
  <c r="AC129" i="1"/>
  <c r="J129" i="1" s="1"/>
  <c r="AB34" i="1"/>
  <c r="I34" i="1" s="1"/>
  <c r="AC104" i="1"/>
  <c r="J104" i="1" s="1"/>
  <c r="AC27" i="1"/>
  <c r="J27" i="1" s="1"/>
  <c r="AC31" i="1"/>
  <c r="J31" i="1" s="1"/>
  <c r="AB88" i="1"/>
  <c r="I88" i="1" s="1"/>
  <c r="AB38" i="1"/>
  <c r="I38" i="1" s="1"/>
  <c r="AC100" i="1"/>
  <c r="J100" i="1" s="1"/>
  <c r="AC75" i="1"/>
  <c r="J75" i="1" s="1"/>
  <c r="AC126" i="1"/>
  <c r="J126" i="1" s="1"/>
  <c r="AB135" i="1"/>
  <c r="I135" i="1" s="1"/>
  <c r="AB84" i="1"/>
  <c r="I84" i="1" s="1"/>
  <c r="AC37" i="1"/>
  <c r="J37" i="1" s="1"/>
  <c r="AC99" i="1"/>
  <c r="J99" i="1" s="1"/>
  <c r="AB62" i="1"/>
  <c r="I62" i="1" s="1"/>
  <c r="AB52" i="1"/>
  <c r="I52" i="1" s="1"/>
  <c r="AB75" i="1"/>
  <c r="I75" i="1" s="1"/>
  <c r="AB121" i="1"/>
  <c r="I121" i="1" s="1"/>
  <c r="AB103" i="1"/>
  <c r="I103" i="1" s="1"/>
  <c r="AB39" i="1"/>
  <c r="I39" i="1" s="1"/>
  <c r="AB95" i="1"/>
  <c r="I95" i="1" s="1"/>
  <c r="AB73" i="1"/>
  <c r="I73" i="1" s="1"/>
  <c r="AB137" i="1"/>
  <c r="I137" i="1" s="1"/>
  <c r="AB28" i="1"/>
  <c r="I28" i="1" s="1"/>
  <c r="AB64" i="1"/>
  <c r="I64" i="1" s="1"/>
  <c r="AC117" i="1"/>
  <c r="J117" i="1" s="1"/>
  <c r="AC132" i="1"/>
  <c r="J132" i="1" s="1"/>
  <c r="AB72" i="1"/>
  <c r="I72" i="1" s="1"/>
  <c r="AB127" i="1"/>
  <c r="I127" i="1" s="1"/>
  <c r="AB100" i="1"/>
  <c r="I100" i="1" s="1"/>
  <c r="AC16" i="1"/>
  <c r="J16" i="1" s="1"/>
  <c r="AC96" i="1"/>
  <c r="J96" i="1" s="1"/>
  <c r="AC138" i="1"/>
  <c r="J138" i="1" s="1"/>
  <c r="AB130" i="1"/>
  <c r="I130" i="1" s="1"/>
  <c r="AC20" i="1"/>
  <c r="J20" i="1" s="1"/>
  <c r="AB93" i="1"/>
  <c r="I93" i="1" s="1"/>
  <c r="AB65" i="1"/>
  <c r="I65" i="1" s="1"/>
  <c r="AC5" i="1"/>
  <c r="J5" i="1" s="1"/>
  <c r="AC11" i="1"/>
  <c r="AC86" i="1"/>
  <c r="J86" i="1" s="1"/>
  <c r="AC79" i="1"/>
  <c r="J79" i="1" s="1"/>
  <c r="AB56" i="1"/>
  <c r="I56" i="1" s="1"/>
  <c r="AC130" i="1"/>
  <c r="J130" i="1" s="1"/>
  <c r="AC124" i="1"/>
  <c r="J124" i="1" s="1"/>
  <c r="AB9" i="1"/>
  <c r="I9" i="1" s="1"/>
  <c r="AC121" i="1"/>
  <c r="J121" i="1" s="1"/>
  <c r="AC62" i="1"/>
  <c r="J62" i="1" s="1"/>
  <c r="AC133" i="1"/>
  <c r="J133" i="1" s="1"/>
  <c r="AB85" i="1"/>
  <c r="I85" i="1" s="1"/>
  <c r="AC54" i="1"/>
  <c r="J54" i="1" s="1"/>
  <c r="AC57" i="1"/>
  <c r="J57" i="1" s="1"/>
  <c r="AC7" i="1"/>
  <c r="AB11" i="1"/>
  <c r="AB81" i="1"/>
  <c r="I81" i="1" s="1"/>
  <c r="AC35" i="1"/>
  <c r="J35" i="1" s="1"/>
  <c r="AB26" i="1"/>
  <c r="I26" i="1" s="1"/>
  <c r="AB89" i="1"/>
  <c r="I89" i="1" s="1"/>
  <c r="AC85" i="1"/>
  <c r="J85" i="1" s="1"/>
  <c r="AB124" i="1"/>
  <c r="I124" i="1" s="1"/>
  <c r="AC98" i="1"/>
  <c r="J98" i="1" s="1"/>
  <c r="AC71" i="1"/>
  <c r="J71" i="1" s="1"/>
  <c r="AC135" i="1"/>
  <c r="J135" i="1" s="1"/>
  <c r="AB109" i="1"/>
  <c r="I109" i="1" s="1"/>
  <c r="AC111" i="1"/>
  <c r="J111" i="1" s="1"/>
  <c r="AC128" i="1"/>
  <c r="J128" i="1" s="1"/>
  <c r="AB120" i="1"/>
  <c r="I120" i="1" s="1"/>
  <c r="AC50" i="1"/>
  <c r="J50" i="1" s="1"/>
  <c r="AC109" i="1"/>
  <c r="J109" i="1" s="1"/>
  <c r="AC44" i="1"/>
  <c r="J44" i="1" s="1"/>
  <c r="AC103" i="1"/>
  <c r="J103" i="1" s="1"/>
  <c r="AC55" i="1"/>
  <c r="J55" i="1" s="1"/>
  <c r="AB97" i="1"/>
  <c r="I97" i="1" s="1"/>
  <c r="AC14" i="1"/>
  <c r="J14" i="1" s="1"/>
  <c r="AB14" i="1"/>
  <c r="I14" i="1" s="1"/>
  <c r="AC81" i="1"/>
  <c r="J81" i="1" s="1"/>
  <c r="AC63" i="1"/>
  <c r="J63" i="1" s="1"/>
  <c r="AC97" i="1"/>
  <c r="J97" i="1" s="1"/>
  <c r="AB91" i="1"/>
  <c r="I91" i="1" s="1"/>
  <c r="AB128" i="1"/>
  <c r="I128" i="1" s="1"/>
  <c r="AB132" i="1"/>
  <c r="I132" i="1" s="1"/>
  <c r="AB87" i="1"/>
  <c r="I87" i="1" s="1"/>
  <c r="AC67" i="1"/>
  <c r="J67" i="1" s="1"/>
  <c r="AB98" i="1"/>
  <c r="I98" i="1" s="1"/>
  <c r="AC127" i="1"/>
  <c r="J127" i="1" s="1"/>
  <c r="AC108" i="1"/>
  <c r="J108" i="1" s="1"/>
  <c r="AC118" i="1"/>
  <c r="J118" i="1" s="1"/>
  <c r="AB6" i="1"/>
  <c r="AC21" i="1"/>
  <c r="J21" i="1" s="1"/>
  <c r="AC136" i="1"/>
  <c r="J136" i="1" s="1"/>
  <c r="AC53" i="1"/>
  <c r="J53" i="1" s="1"/>
  <c r="AB21" i="1"/>
  <c r="I21" i="1" s="1"/>
  <c r="AB99" i="1"/>
  <c r="I99" i="1" s="1"/>
  <c r="AC112" i="1"/>
  <c r="J112" i="1" s="1"/>
  <c r="AB7" i="1"/>
  <c r="AB118" i="1"/>
  <c r="I118" i="1" s="1"/>
  <c r="AC60" i="1"/>
  <c r="J60" i="1" s="1"/>
  <c r="AB13" i="1"/>
  <c r="AC141" i="1"/>
  <c r="J141" i="1" s="1"/>
  <c r="AC32" i="1"/>
  <c r="J32" i="1" s="1"/>
  <c r="AC34" i="1"/>
  <c r="J34" i="1" s="1"/>
  <c r="AC65" i="1"/>
  <c r="J65" i="1" s="1"/>
  <c r="AC76" i="1"/>
  <c r="J76" i="1" s="1"/>
  <c r="AC49" i="1"/>
  <c r="J49" i="1" s="1"/>
  <c r="AC73" i="1"/>
  <c r="J73" i="1" s="1"/>
  <c r="AC82" i="1"/>
  <c r="J82" i="1" s="1"/>
  <c r="AC23" i="1"/>
  <c r="J23" i="1" s="1"/>
  <c r="AB80" i="1"/>
  <c r="I80" i="1" s="1"/>
  <c r="AB123" i="1"/>
  <c r="I123" i="1" s="1"/>
  <c r="AC28" i="1"/>
  <c r="J28" i="1" s="1"/>
  <c r="AC58" i="1"/>
  <c r="J58" i="1" s="1"/>
  <c r="AC46" i="1"/>
  <c r="J46" i="1" s="1"/>
  <c r="AB71" i="1"/>
  <c r="I71" i="1" s="1"/>
  <c r="AC69" i="1"/>
  <c r="J69" i="1" s="1"/>
  <c r="AB12" i="1"/>
  <c r="AB96" i="1"/>
  <c r="I96" i="1" s="1"/>
  <c r="AC61" i="1"/>
  <c r="J61" i="1" s="1"/>
  <c r="AB131" i="1"/>
  <c r="I131" i="1" s="1"/>
  <c r="AC93" i="1"/>
  <c r="J93" i="1" s="1"/>
  <c r="AB41" i="1"/>
  <c r="I41" i="1" s="1"/>
  <c r="AC41" i="1"/>
  <c r="J41" i="1" s="1"/>
  <c r="AB111" i="1"/>
  <c r="I111" i="1" s="1"/>
  <c r="AB49" i="1"/>
  <c r="I49" i="1" s="1"/>
  <c r="AC91" i="1"/>
  <c r="J91" i="1" s="1"/>
  <c r="AB102" i="1"/>
  <c r="I102" i="1" s="1"/>
  <c r="AB77" i="1"/>
  <c r="I77" i="1" s="1"/>
  <c r="AB8" i="1"/>
  <c r="AC68" i="1"/>
  <c r="J68" i="1" s="1"/>
  <c r="AB122" i="1"/>
  <c r="I122" i="1" s="1"/>
  <c r="AB5" i="1"/>
  <c r="I5" i="1" s="1"/>
  <c r="U221" i="3"/>
  <c r="U209" i="3"/>
  <c r="U197" i="3"/>
  <c r="U101" i="3"/>
  <c r="U62" i="3"/>
  <c r="U208" i="3"/>
  <c r="S176" i="3"/>
  <c r="U176" i="3"/>
  <c r="S191" i="3"/>
  <c r="U191" i="3"/>
  <c r="S72" i="3"/>
  <c r="U72" i="3"/>
  <c r="S73" i="3"/>
  <c r="U73" i="3"/>
  <c r="U205" i="3"/>
  <c r="U190" i="3"/>
  <c r="S190" i="3"/>
  <c r="U179" i="3"/>
  <c r="S179" i="3"/>
  <c r="S64" i="3"/>
  <c r="U64" i="3"/>
  <c r="S193" i="3"/>
  <c r="S69" i="3"/>
  <c r="U69" i="3"/>
  <c r="S160" i="3"/>
  <c r="S55" i="3"/>
  <c r="U55" i="3"/>
  <c r="S184" i="3"/>
  <c r="U184" i="3"/>
  <c r="S94" i="3"/>
  <c r="U94" i="3"/>
  <c r="S183" i="3"/>
  <c r="U183" i="3"/>
  <c r="S76" i="3"/>
  <c r="U76" i="3"/>
  <c r="S65" i="3"/>
  <c r="U65" i="3"/>
  <c r="U200" i="3"/>
  <c r="U178" i="3"/>
  <c r="S178" i="3"/>
  <c r="U161" i="3"/>
  <c r="S161" i="3"/>
  <c r="S180" i="3"/>
  <c r="U180" i="3"/>
  <c r="U207" i="3"/>
  <c r="S71" i="3"/>
  <c r="U71" i="3"/>
  <c r="U187" i="3"/>
  <c r="S187" i="3"/>
  <c r="S177" i="3"/>
  <c r="U177" i="3"/>
  <c r="S186" i="3"/>
  <c r="U186" i="3"/>
  <c r="U167" i="3"/>
  <c r="S167" i="3"/>
  <c r="S195" i="3"/>
  <c r="U195" i="3"/>
  <c r="U198" i="3"/>
  <c r="S168" i="3"/>
  <c r="U168" i="3"/>
  <c r="U182" i="3"/>
  <c r="S182" i="3"/>
  <c r="U96" i="3"/>
  <c r="U100" i="3"/>
  <c r="U98" i="3"/>
  <c r="U105" i="3"/>
  <c r="U104" i="3"/>
  <c r="U99" i="3"/>
  <c r="U102" i="3"/>
  <c r="U103" i="3"/>
  <c r="U24" i="3"/>
  <c r="U15" i="3"/>
  <c r="S23" i="3"/>
  <c r="U17" i="3"/>
  <c r="U23" i="3"/>
  <c r="U13" i="3"/>
  <c r="U106" i="3"/>
  <c r="U22" i="3"/>
  <c r="U16" i="3"/>
  <c r="U20" i="3"/>
  <c r="U18" i="3"/>
  <c r="U19" i="3"/>
  <c r="U220" i="3"/>
  <c r="U222" i="3"/>
  <c r="U202" i="3"/>
  <c r="U216" i="3"/>
  <c r="U148" i="3"/>
  <c r="U143" i="3"/>
  <c r="U147" i="3"/>
  <c r="U140" i="3"/>
  <c r="U142" i="3"/>
  <c r="U141" i="3"/>
  <c r="U146" i="3"/>
  <c r="U149" i="3"/>
  <c r="U151" i="3"/>
  <c r="U150" i="3"/>
  <c r="U145" i="3"/>
  <c r="U139" i="3"/>
  <c r="U144" i="3"/>
  <c r="U152" i="3"/>
  <c r="U153" i="3"/>
  <c r="S75" i="3"/>
  <c r="U154" i="3"/>
  <c r="U82" i="3"/>
  <c r="U79" i="3"/>
  <c r="U80" i="3"/>
  <c r="U91" i="3"/>
  <c r="U77" i="3"/>
  <c r="U90" i="3"/>
  <c r="U156" i="3"/>
  <c r="U86" i="3"/>
  <c r="U155" i="3"/>
  <c r="U89" i="3"/>
  <c r="U84" i="3"/>
  <c r="U92" i="3"/>
  <c r="U83" i="3"/>
  <c r="U88" i="3"/>
  <c r="U81" i="3"/>
  <c r="U78" i="3"/>
  <c r="U93" i="3"/>
  <c r="U87" i="3"/>
  <c r="U75" i="3"/>
  <c r="U85" i="3"/>
  <c r="S159" i="3"/>
  <c r="U159" i="3"/>
  <c r="S56" i="3"/>
  <c r="U56" i="3"/>
  <c r="S67" i="3"/>
  <c r="U67" i="3"/>
  <c r="U185" i="3"/>
  <c r="S185" i="3"/>
  <c r="U196" i="3"/>
  <c r="S188" i="3"/>
  <c r="U188" i="3"/>
  <c r="S47" i="3"/>
  <c r="U47" i="3"/>
  <c r="U52" i="3"/>
  <c r="U166" i="3"/>
  <c r="U40" i="3"/>
  <c r="U169" i="3"/>
  <c r="U173" i="3"/>
  <c r="U46" i="3"/>
  <c r="U158" i="3"/>
  <c r="U50" i="3"/>
  <c r="U171" i="3"/>
  <c r="U170" i="3"/>
  <c r="U54" i="3"/>
  <c r="U61" i="3"/>
  <c r="U59" i="3"/>
  <c r="U162" i="3"/>
  <c r="U53" i="3"/>
  <c r="U165" i="3"/>
  <c r="U60" i="3"/>
  <c r="U57" i="3"/>
  <c r="U164" i="3"/>
  <c r="U172" i="3"/>
  <c r="U131" i="3"/>
  <c r="U58" i="3"/>
  <c r="S194" i="3"/>
  <c r="U194" i="3"/>
  <c r="S181" i="3"/>
  <c r="U181" i="3"/>
  <c r="S174" i="3"/>
  <c r="U174" i="3"/>
  <c r="S51" i="3"/>
  <c r="U51" i="3"/>
  <c r="S192" i="3"/>
  <c r="U192" i="3"/>
  <c r="S74" i="3"/>
  <c r="U74" i="3"/>
  <c r="S63" i="3"/>
  <c r="U66" i="3"/>
  <c r="U70" i="3"/>
  <c r="U21" i="3"/>
  <c r="U63" i="3"/>
  <c r="S48" i="3"/>
  <c r="U48" i="3"/>
  <c r="S163" i="3"/>
  <c r="U163" i="3"/>
  <c r="S68" i="3"/>
  <c r="U68" i="3"/>
  <c r="S49" i="3"/>
  <c r="U49" i="3"/>
  <c r="P99" i="9" l="1"/>
  <c r="T99" i="9"/>
  <c r="P46" i="9"/>
  <c r="H46" i="9" s="1"/>
  <c r="T46" i="9"/>
  <c r="P23" i="8"/>
  <c r="T23" i="8"/>
  <c r="J8" i="1"/>
  <c r="M3" i="1"/>
  <c r="L3" i="1"/>
  <c r="I7" i="1"/>
  <c r="J12" i="1"/>
  <c r="N19" i="5"/>
  <c r="M20" i="5"/>
  <c r="P2" i="5" s="1"/>
  <c r="AF35" i="1" s="1"/>
  <c r="N35" i="1" s="1"/>
  <c r="P90" i="5"/>
  <c r="P9" i="5"/>
  <c r="AF58" i="1" s="1"/>
  <c r="N58" i="1" s="1"/>
  <c r="P87" i="5"/>
  <c r="P18" i="5"/>
  <c r="AF57" i="1" s="1"/>
  <c r="N57" i="1" s="1"/>
  <c r="P16" i="5"/>
  <c r="AF55" i="1" s="1"/>
  <c r="N55" i="1" s="1"/>
  <c r="P5" i="5"/>
  <c r="AF39" i="1" s="1"/>
  <c r="N39" i="1" s="1"/>
  <c r="P3" i="5"/>
  <c r="AF38" i="1" s="1"/>
  <c r="N38" i="1" s="1"/>
  <c r="P89" i="5"/>
  <c r="P8" i="5"/>
  <c r="AF40" i="1" s="1"/>
  <c r="N40" i="1" s="1"/>
  <c r="P6" i="5"/>
  <c r="AF36" i="1" s="1"/>
  <c r="N36" i="1" s="1"/>
  <c r="P19" i="5"/>
  <c r="P83" i="5"/>
  <c r="P11" i="5"/>
  <c r="AF43" i="1" s="1"/>
  <c r="N43" i="1" s="1"/>
  <c r="I11" i="1"/>
  <c r="I13" i="1"/>
  <c r="J11" i="1"/>
  <c r="I12" i="1"/>
  <c r="J13" i="1"/>
  <c r="J7" i="1"/>
  <c r="I8" i="1"/>
  <c r="Z111" i="1"/>
  <c r="G111" i="1" s="1"/>
  <c r="Z85" i="1"/>
  <c r="G85" i="1" s="1"/>
  <c r="AL37" i="1"/>
  <c r="AL5" i="1"/>
  <c r="AL35" i="1"/>
  <c r="AL51" i="1"/>
  <c r="AL82" i="1"/>
  <c r="AL101" i="1"/>
  <c r="AL96" i="1"/>
  <c r="AL114" i="1"/>
  <c r="AL47" i="1"/>
  <c r="AL102" i="1"/>
  <c r="AL8" i="1"/>
  <c r="AL38" i="1"/>
  <c r="AL103" i="1"/>
  <c r="AL120" i="1"/>
  <c r="AL116" i="1"/>
  <c r="AL13" i="1"/>
  <c r="AL41" i="1"/>
  <c r="AL48" i="1"/>
  <c r="AL84" i="1"/>
  <c r="AL105" i="1"/>
  <c r="AL141" i="1"/>
  <c r="AL131" i="1"/>
  <c r="AL58" i="1"/>
  <c r="AL130" i="1"/>
  <c r="AL124" i="1"/>
  <c r="AL45" i="1"/>
  <c r="AL44" i="1"/>
  <c r="AL55" i="1"/>
  <c r="AL89" i="1"/>
  <c r="AL107" i="1"/>
  <c r="AL125" i="1"/>
  <c r="AL117" i="1"/>
  <c r="AL135" i="1"/>
  <c r="AL15" i="1"/>
  <c r="AL14" i="1"/>
  <c r="AL57" i="1"/>
  <c r="AL93" i="1"/>
  <c r="AL127" i="1"/>
  <c r="AL113" i="1"/>
  <c r="AL81" i="1"/>
  <c r="AL121" i="1"/>
  <c r="AL109" i="1"/>
  <c r="AL52" i="1"/>
  <c r="AL85" i="1"/>
  <c r="AL136" i="1"/>
  <c r="AL111" i="1"/>
  <c r="AL98" i="1"/>
  <c r="AL6" i="1"/>
  <c r="AL49" i="1"/>
  <c r="AL80" i="1"/>
  <c r="AL119" i="1"/>
  <c r="AL133" i="1"/>
  <c r="AL137" i="1"/>
  <c r="AL104" i="1"/>
  <c r="AL56" i="1"/>
  <c r="AR51" i="1"/>
  <c r="AR42" i="1"/>
  <c r="AR48" i="1"/>
  <c r="AR46" i="1"/>
  <c r="AR45" i="1"/>
  <c r="AR57" i="1"/>
  <c r="AR47" i="1"/>
  <c r="AR56" i="1"/>
  <c r="AR37" i="1"/>
  <c r="AR55" i="1"/>
  <c r="AR43" i="1"/>
  <c r="AN2" i="1"/>
  <c r="AO2" i="1"/>
  <c r="Z89" i="1"/>
  <c r="G89" i="1" s="1"/>
  <c r="Z101" i="1"/>
  <c r="G101" i="1" s="1"/>
  <c r="Z96" i="1"/>
  <c r="G96" i="1" s="1"/>
  <c r="Z82" i="1"/>
  <c r="G82" i="1" s="1"/>
  <c r="Z98" i="1"/>
  <c r="G98" i="1" s="1"/>
  <c r="Z93" i="1"/>
  <c r="G93" i="1" s="1"/>
  <c r="Z80" i="1"/>
  <c r="G80" i="1" s="1"/>
  <c r="Z102" i="1"/>
  <c r="G102" i="1" s="1"/>
  <c r="Z84" i="1"/>
  <c r="G84" i="1" s="1"/>
  <c r="Z81" i="1"/>
  <c r="G81" i="1" s="1"/>
  <c r="Z114" i="1"/>
  <c r="G114" i="1" s="1"/>
  <c r="U193" i="3"/>
  <c r="Z105" i="1"/>
  <c r="G105" i="1" s="1"/>
  <c r="Z104" i="1"/>
  <c r="G104" i="1" s="1"/>
  <c r="Z130" i="1"/>
  <c r="G130" i="1" s="1"/>
  <c r="Z107" i="1"/>
  <c r="G107" i="1" s="1"/>
  <c r="U160" i="3"/>
  <c r="U199" i="3"/>
  <c r="S62" i="3"/>
  <c r="AA128" i="1" s="1"/>
  <c r="H128" i="1" s="1"/>
  <c r="Z113" i="1"/>
  <c r="G113" i="1" s="1"/>
  <c r="Z103" i="1"/>
  <c r="G103" i="1" s="1"/>
  <c r="J6" i="1"/>
  <c r="AC2" i="1"/>
  <c r="I6" i="1"/>
  <c r="AB2" i="1"/>
  <c r="Z109" i="1"/>
  <c r="G109" i="1" s="1"/>
  <c r="Z13" i="1"/>
  <c r="Z58" i="1"/>
  <c r="G58" i="1" s="1"/>
  <c r="Z41" i="1"/>
  <c r="G41" i="1" s="1"/>
  <c r="Z52" i="1"/>
  <c r="G52" i="1" s="1"/>
  <c r="Z119" i="1"/>
  <c r="G119" i="1" s="1"/>
  <c r="Z57" i="1"/>
  <c r="G57" i="1" s="1"/>
  <c r="Z120" i="1"/>
  <c r="G120" i="1" s="1"/>
  <c r="Z131" i="1"/>
  <c r="G131" i="1" s="1"/>
  <c r="Z56" i="1"/>
  <c r="G56" i="1" s="1"/>
  <c r="Z116" i="1"/>
  <c r="G116" i="1" s="1"/>
  <c r="Z124" i="1"/>
  <c r="G124" i="1" s="1"/>
  <c r="Z6" i="1"/>
  <c r="G6" i="1" s="1"/>
  <c r="Z137" i="1"/>
  <c r="G137" i="1" s="1"/>
  <c r="Z37" i="1"/>
  <c r="G37" i="1" s="1"/>
  <c r="Z51" i="1"/>
  <c r="G51" i="1" s="1"/>
  <c r="Z45" i="1"/>
  <c r="G45" i="1" s="1"/>
  <c r="Z15" i="1"/>
  <c r="G15" i="1" s="1"/>
  <c r="Z5" i="1"/>
  <c r="G5" i="1" s="1"/>
  <c r="Z8" i="1"/>
  <c r="Z125" i="1"/>
  <c r="G125" i="1" s="1"/>
  <c r="Z127" i="1"/>
  <c r="G127" i="1" s="1"/>
  <c r="Z133" i="1"/>
  <c r="G133" i="1" s="1"/>
  <c r="Z141" i="1"/>
  <c r="G141" i="1" s="1"/>
  <c r="Z44" i="1"/>
  <c r="G44" i="1" s="1"/>
  <c r="Z48" i="1"/>
  <c r="G48" i="1" s="1"/>
  <c r="Z135" i="1"/>
  <c r="G135" i="1" s="1"/>
  <c r="Z47" i="1"/>
  <c r="G47" i="1" s="1"/>
  <c r="Z136" i="1"/>
  <c r="G136" i="1" s="1"/>
  <c r="Z55" i="1"/>
  <c r="G55" i="1" s="1"/>
  <c r="Z14" i="1"/>
  <c r="G14" i="1" s="1"/>
  <c r="Z121" i="1"/>
  <c r="G121" i="1" s="1"/>
  <c r="Z35" i="1"/>
  <c r="G35" i="1" s="1"/>
  <c r="Z38" i="1"/>
  <c r="G38" i="1" s="1"/>
  <c r="Z117" i="1"/>
  <c r="G117" i="1" s="1"/>
  <c r="Z17" i="1"/>
  <c r="G17" i="1" s="1"/>
  <c r="Z49" i="1"/>
  <c r="G49" i="1" s="1"/>
  <c r="P100" i="9" l="1"/>
  <c r="T100" i="9"/>
  <c r="T24" i="8"/>
  <c r="U24" i="8" s="1"/>
  <c r="P24" i="8"/>
  <c r="J3" i="1"/>
  <c r="I3" i="1"/>
  <c r="P88" i="5"/>
  <c r="P4" i="5"/>
  <c r="AF44" i="1" s="1"/>
  <c r="N44" i="1" s="1"/>
  <c r="P86" i="5"/>
  <c r="P17" i="5"/>
  <c r="AF56" i="1" s="1"/>
  <c r="N56" i="1" s="1"/>
  <c r="P81" i="5"/>
  <c r="P10" i="5"/>
  <c r="AF42" i="1" s="1"/>
  <c r="N42" i="1" s="1"/>
  <c r="AF47" i="1"/>
  <c r="N47" i="1" s="1"/>
  <c r="P95" i="5"/>
  <c r="P85" i="5"/>
  <c r="N20" i="5"/>
  <c r="M21" i="5"/>
  <c r="P20" i="5"/>
  <c r="P13" i="5"/>
  <c r="AF48" i="1" s="1"/>
  <c r="N48" i="1" s="1"/>
  <c r="P94" i="5"/>
  <c r="P84" i="5"/>
  <c r="P15" i="5"/>
  <c r="AF46" i="1" s="1"/>
  <c r="N46" i="1" s="1"/>
  <c r="P14" i="5"/>
  <c r="AF51" i="1" s="1"/>
  <c r="N51" i="1" s="1"/>
  <c r="P82" i="5"/>
  <c r="P93" i="5"/>
  <c r="P91" i="5"/>
  <c r="P92" i="5"/>
  <c r="P12" i="5"/>
  <c r="AF45" i="1" s="1"/>
  <c r="N45" i="1" s="1"/>
  <c r="P7" i="5"/>
  <c r="AF37" i="1" s="1"/>
  <c r="N37" i="1" s="1"/>
  <c r="AM28" i="1"/>
  <c r="AM62" i="1"/>
  <c r="AA133" i="1"/>
  <c r="H133" i="1" s="1"/>
  <c r="K133" i="1" s="1"/>
  <c r="AM10" i="1"/>
  <c r="AL91" i="1"/>
  <c r="AM63" i="1"/>
  <c r="AM109" i="1"/>
  <c r="AL34" i="1"/>
  <c r="AM114" i="1"/>
  <c r="AA62" i="1"/>
  <c r="H62" i="1" s="1"/>
  <c r="AL19" i="1"/>
  <c r="AM78" i="1"/>
  <c r="AM96" i="1"/>
  <c r="AL31" i="1"/>
  <c r="AL72" i="1"/>
  <c r="AL46" i="1"/>
  <c r="AL123" i="1"/>
  <c r="AM98" i="1"/>
  <c r="AM69" i="1"/>
  <c r="AM77" i="1"/>
  <c r="AM76" i="1"/>
  <c r="AM53" i="1"/>
  <c r="AL20" i="1"/>
  <c r="AL43" i="1"/>
  <c r="AL33" i="1"/>
  <c r="AM129" i="1"/>
  <c r="AL11" i="1"/>
  <c r="AM117" i="1"/>
  <c r="AL66" i="1"/>
  <c r="AL32" i="1"/>
  <c r="AL26" i="1"/>
  <c r="AM59" i="1"/>
  <c r="AM112" i="1"/>
  <c r="AL42" i="1"/>
  <c r="AM123" i="1"/>
  <c r="AL86" i="1"/>
  <c r="AM102" i="1"/>
  <c r="AM70" i="1"/>
  <c r="AL54" i="1"/>
  <c r="AL36" i="1"/>
  <c r="AL16" i="1"/>
  <c r="AL21" i="1"/>
  <c r="AM116" i="1"/>
  <c r="AL17" i="1"/>
  <c r="AL73" i="1"/>
  <c r="AM16" i="1"/>
  <c r="AL50" i="1"/>
  <c r="AL75" i="1"/>
  <c r="AM100" i="1"/>
  <c r="AL79" i="1"/>
  <c r="AM41" i="1"/>
  <c r="AM83" i="1"/>
  <c r="AL132" i="1"/>
  <c r="AM105" i="1"/>
  <c r="AM136" i="1"/>
  <c r="AA81" i="1"/>
  <c r="H81" i="1" s="1"/>
  <c r="K81" i="1" s="1"/>
  <c r="AL83" i="1"/>
  <c r="AM99" i="1"/>
  <c r="AM101" i="1"/>
  <c r="AM138" i="1"/>
  <c r="AL30" i="1"/>
  <c r="AM9" i="1"/>
  <c r="AM51" i="1"/>
  <c r="AM74" i="1"/>
  <c r="AL138" i="1"/>
  <c r="AL25" i="1"/>
  <c r="AM107" i="1"/>
  <c r="AL88" i="1"/>
  <c r="Z30" i="1"/>
  <c r="G30" i="1" s="1"/>
  <c r="AA107" i="1"/>
  <c r="H107" i="1" s="1"/>
  <c r="K107" i="1" s="1"/>
  <c r="AA121" i="1"/>
  <c r="H121" i="1" s="1"/>
  <c r="K121" i="1" s="1"/>
  <c r="AM79" i="1"/>
  <c r="AL60" i="1"/>
  <c r="AM131" i="1"/>
  <c r="AL59" i="1"/>
  <c r="AM127" i="1"/>
  <c r="AM39" i="1"/>
  <c r="AM23" i="1"/>
  <c r="AL77" i="1"/>
  <c r="AM135" i="1"/>
  <c r="AL108" i="1"/>
  <c r="AL61" i="1"/>
  <c r="AM21" i="1"/>
  <c r="AM18" i="1"/>
  <c r="AL70" i="1"/>
  <c r="AM61" i="1"/>
  <c r="AM27" i="1"/>
  <c r="AL90" i="1"/>
  <c r="AM103" i="1"/>
  <c r="AM40" i="1"/>
  <c r="AM132" i="1"/>
  <c r="AM80" i="1"/>
  <c r="AM72" i="1"/>
  <c r="AM42" i="1"/>
  <c r="AL23" i="1"/>
  <c r="AM104" i="1"/>
  <c r="AL28" i="1"/>
  <c r="AM118" i="1"/>
  <c r="AL53" i="1"/>
  <c r="AM137" i="1"/>
  <c r="AM7" i="1"/>
  <c r="AM125" i="1"/>
  <c r="AM71" i="1"/>
  <c r="AM26" i="1"/>
  <c r="AM17" i="1"/>
  <c r="AM15" i="1"/>
  <c r="AL64" i="1"/>
  <c r="AL74" i="1"/>
  <c r="AM48" i="1"/>
  <c r="AM24" i="1"/>
  <c r="AM31" i="1"/>
  <c r="AM54" i="1"/>
  <c r="AL12" i="1"/>
  <c r="AM85" i="1"/>
  <c r="AM82" i="1"/>
  <c r="AM121" i="1"/>
  <c r="AL39" i="1"/>
  <c r="AL65" i="1"/>
  <c r="AM34" i="1"/>
  <c r="AM20" i="1"/>
  <c r="AM93" i="1"/>
  <c r="AL18" i="1"/>
  <c r="AM55" i="1"/>
  <c r="AL29" i="1"/>
  <c r="AM130" i="1"/>
  <c r="AL27" i="1"/>
  <c r="AM134" i="1"/>
  <c r="AM11" i="1"/>
  <c r="AM13" i="1"/>
  <c r="AM90" i="1"/>
  <c r="AM37" i="1"/>
  <c r="AM115" i="1"/>
  <c r="AM65" i="1"/>
  <c r="AM111" i="1"/>
  <c r="AM32" i="1"/>
  <c r="AL78" i="1"/>
  <c r="AL22" i="1"/>
  <c r="AL100" i="1"/>
  <c r="AM46" i="1"/>
  <c r="AL115" i="1"/>
  <c r="AM43" i="1"/>
  <c r="AM60" i="1"/>
  <c r="AL99" i="1"/>
  <c r="AL128" i="1"/>
  <c r="AM95" i="1"/>
  <c r="AM75" i="1"/>
  <c r="AM128" i="1"/>
  <c r="AM14" i="1"/>
  <c r="AM86" i="1"/>
  <c r="AM97" i="1"/>
  <c r="AM124" i="1"/>
  <c r="AL69" i="1"/>
  <c r="AM91" i="1"/>
  <c r="AM25" i="1"/>
  <c r="AL62" i="1"/>
  <c r="AM19" i="1"/>
  <c r="AM52" i="1"/>
  <c r="AL68" i="1"/>
  <c r="AL134" i="1"/>
  <c r="AM81" i="1"/>
  <c r="AL7" i="1"/>
  <c r="AM119" i="1"/>
  <c r="AM66" i="1"/>
  <c r="AM33" i="1"/>
  <c r="AL129" i="1"/>
  <c r="AL97" i="1"/>
  <c r="AM6" i="1"/>
  <c r="AM47" i="1"/>
  <c r="AM44" i="1"/>
  <c r="AM58" i="1"/>
  <c r="AM141" i="1"/>
  <c r="AL126" i="1"/>
  <c r="AM84" i="1"/>
  <c r="AM68" i="1"/>
  <c r="AM49" i="1"/>
  <c r="AL76" i="1"/>
  <c r="AM108" i="1"/>
  <c r="AL24" i="1"/>
  <c r="AM126" i="1"/>
  <c r="AM8" i="1"/>
  <c r="AM133" i="1"/>
  <c r="AL87" i="1"/>
  <c r="AM87" i="1"/>
  <c r="AM36" i="1"/>
  <c r="AL112" i="1"/>
  <c r="AL118" i="1"/>
  <c r="AM57" i="1"/>
  <c r="AM64" i="1"/>
  <c r="AM110" i="1"/>
  <c r="AL63" i="1"/>
  <c r="AM29" i="1"/>
  <c r="AM73" i="1"/>
  <c r="AL71" i="1"/>
  <c r="AM67" i="1"/>
  <c r="AM30" i="1"/>
  <c r="AL95" i="1"/>
  <c r="AM113" i="1"/>
  <c r="AM45" i="1"/>
  <c r="AL110" i="1"/>
  <c r="AM35" i="1"/>
  <c r="AM56" i="1"/>
  <c r="AM120" i="1"/>
  <c r="AM5" i="1"/>
  <c r="AL9" i="1"/>
  <c r="AM88" i="1"/>
  <c r="AL10" i="1"/>
  <c r="AM89" i="1"/>
  <c r="AM122" i="1"/>
  <c r="AL40" i="1"/>
  <c r="AL122" i="1"/>
  <c r="AL67" i="1"/>
  <c r="AM38" i="1"/>
  <c r="AM22" i="1"/>
  <c r="AM12" i="1"/>
  <c r="AM50" i="1"/>
  <c r="AA138" i="1"/>
  <c r="H138" i="1" s="1"/>
  <c r="Z61" i="1"/>
  <c r="G61" i="1" s="1"/>
  <c r="AA20" i="1"/>
  <c r="H20" i="1" s="1"/>
  <c r="AA39" i="1"/>
  <c r="H39" i="1" s="1"/>
  <c r="Z65" i="1"/>
  <c r="G65" i="1" s="1"/>
  <c r="Z68" i="1"/>
  <c r="G68" i="1" s="1"/>
  <c r="AA110" i="1"/>
  <c r="H110" i="1" s="1"/>
  <c r="AA100" i="1"/>
  <c r="H100" i="1" s="1"/>
  <c r="Z46" i="1"/>
  <c r="G46" i="1" s="1"/>
  <c r="Z9" i="1"/>
  <c r="G9" i="1" s="1"/>
  <c r="AA59" i="1"/>
  <c r="H59" i="1" s="1"/>
  <c r="Z132" i="1"/>
  <c r="G132" i="1" s="1"/>
  <c r="AA29" i="1"/>
  <c r="H29" i="1" s="1"/>
  <c r="Z134" i="1"/>
  <c r="G134" i="1" s="1"/>
  <c r="Z75" i="1"/>
  <c r="G75" i="1" s="1"/>
  <c r="Z67" i="1"/>
  <c r="G67" i="1" s="1"/>
  <c r="AA19" i="1"/>
  <c r="H19" i="1" s="1"/>
  <c r="Z83" i="1"/>
  <c r="G83" i="1" s="1"/>
  <c r="Z115" i="1"/>
  <c r="G115" i="1" s="1"/>
  <c r="Z88" i="1"/>
  <c r="G88" i="1" s="1"/>
  <c r="AA69" i="1"/>
  <c r="H69" i="1" s="1"/>
  <c r="Z86" i="1"/>
  <c r="G86" i="1" s="1"/>
  <c r="AA77" i="1"/>
  <c r="H77" i="1" s="1"/>
  <c r="Z31" i="1"/>
  <c r="G31" i="1" s="1"/>
  <c r="Z108" i="1"/>
  <c r="G108" i="1" s="1"/>
  <c r="AA11" i="1"/>
  <c r="AA47" i="1"/>
  <c r="H47" i="1" s="1"/>
  <c r="K47" i="1" s="1"/>
  <c r="AA114" i="1"/>
  <c r="H114" i="1" s="1"/>
  <c r="K114" i="1" s="1"/>
  <c r="AA80" i="1"/>
  <c r="H80" i="1" s="1"/>
  <c r="K80" i="1" s="1"/>
  <c r="AA101" i="1"/>
  <c r="H101" i="1" s="1"/>
  <c r="K101" i="1" s="1"/>
  <c r="Z76" i="1"/>
  <c r="G76" i="1" s="1"/>
  <c r="AA18" i="1"/>
  <c r="H18" i="1" s="1"/>
  <c r="AA52" i="1"/>
  <c r="H52" i="1" s="1"/>
  <c r="K52" i="1" s="1"/>
  <c r="Z50" i="1"/>
  <c r="G50" i="1" s="1"/>
  <c r="Z36" i="1"/>
  <c r="G36" i="1" s="1"/>
  <c r="Z16" i="1"/>
  <c r="G16" i="1" s="1"/>
  <c r="Z33" i="1"/>
  <c r="G33" i="1" s="1"/>
  <c r="Z69" i="1"/>
  <c r="G69" i="1" s="1"/>
  <c r="AA130" i="1"/>
  <c r="H130" i="1" s="1"/>
  <c r="K130" i="1" s="1"/>
  <c r="AA8" i="1"/>
  <c r="Z122" i="1"/>
  <c r="G122" i="1" s="1"/>
  <c r="AA55" i="1"/>
  <c r="H55" i="1" s="1"/>
  <c r="K55" i="1" s="1"/>
  <c r="AA15" i="1"/>
  <c r="H15" i="1" s="1"/>
  <c r="K15" i="1" s="1"/>
  <c r="Z27" i="1"/>
  <c r="G27" i="1" s="1"/>
  <c r="AA38" i="1"/>
  <c r="H38" i="1" s="1"/>
  <c r="K38" i="1" s="1"/>
  <c r="AA50" i="1"/>
  <c r="H50" i="1" s="1"/>
  <c r="Z18" i="1"/>
  <c r="G18" i="1" s="1"/>
  <c r="Z32" i="1"/>
  <c r="G32" i="1" s="1"/>
  <c r="AA91" i="1"/>
  <c r="H91" i="1" s="1"/>
  <c r="AA124" i="1"/>
  <c r="H124" i="1" s="1"/>
  <c r="K124" i="1" s="1"/>
  <c r="AA111" i="1"/>
  <c r="H111" i="1" s="1"/>
  <c r="K111" i="1" s="1"/>
  <c r="Z110" i="1"/>
  <c r="G110" i="1" s="1"/>
  <c r="AA45" i="1"/>
  <c r="H45" i="1" s="1"/>
  <c r="K45" i="1" s="1"/>
  <c r="Z40" i="1"/>
  <c r="G40" i="1" s="1"/>
  <c r="AA56" i="1"/>
  <c r="H56" i="1" s="1"/>
  <c r="K56" i="1" s="1"/>
  <c r="AA76" i="1"/>
  <c r="H76" i="1" s="1"/>
  <c r="Z87" i="1"/>
  <c r="G87" i="1" s="1"/>
  <c r="Z19" i="1"/>
  <c r="G19" i="1" s="1"/>
  <c r="AA86" i="1"/>
  <c r="H86" i="1" s="1"/>
  <c r="AA97" i="1"/>
  <c r="H97" i="1" s="1"/>
  <c r="AA37" i="1"/>
  <c r="H37" i="1" s="1"/>
  <c r="K37" i="1" s="1"/>
  <c r="AA132" i="1"/>
  <c r="H132" i="1" s="1"/>
  <c r="AA129" i="1"/>
  <c r="H129" i="1" s="1"/>
  <c r="Z123" i="1"/>
  <c r="G123" i="1" s="1"/>
  <c r="Z91" i="1"/>
  <c r="G91" i="1" s="1"/>
  <c r="AA136" i="1"/>
  <c r="H136" i="1" s="1"/>
  <c r="K136" i="1" s="1"/>
  <c r="AA135" i="1"/>
  <c r="H135" i="1" s="1"/>
  <c r="K135" i="1" s="1"/>
  <c r="AA87" i="1"/>
  <c r="H87" i="1" s="1"/>
  <c r="AA83" i="1"/>
  <c r="H83" i="1" s="1"/>
  <c r="AA43" i="1"/>
  <c r="H43" i="1" s="1"/>
  <c r="Z63" i="1"/>
  <c r="G63" i="1" s="1"/>
  <c r="AA31" i="1"/>
  <c r="H31" i="1" s="1"/>
  <c r="AA7" i="1"/>
  <c r="AA34" i="1"/>
  <c r="H34" i="1" s="1"/>
  <c r="Z39" i="1"/>
  <c r="G39" i="1" s="1"/>
  <c r="Z72" i="1"/>
  <c r="G72" i="1" s="1"/>
  <c r="AA54" i="1"/>
  <c r="H54" i="1" s="1"/>
  <c r="AA28" i="1"/>
  <c r="H28" i="1" s="1"/>
  <c r="Z22" i="1"/>
  <c r="G22" i="1" s="1"/>
  <c r="AA89" i="1"/>
  <c r="H89" i="1" s="1"/>
  <c r="K89" i="1" s="1"/>
  <c r="AA119" i="1"/>
  <c r="H119" i="1" s="1"/>
  <c r="K119" i="1" s="1"/>
  <c r="AA65" i="1"/>
  <c r="H65" i="1" s="1"/>
  <c r="AA22" i="1"/>
  <c r="H22" i="1" s="1"/>
  <c r="AA35" i="1"/>
  <c r="H35" i="1" s="1"/>
  <c r="K35" i="1" s="1"/>
  <c r="AA122" i="1"/>
  <c r="H122" i="1" s="1"/>
  <c r="AA10" i="1"/>
  <c r="H10" i="1" s="1"/>
  <c r="AA12" i="1"/>
  <c r="Z97" i="1"/>
  <c r="G97" i="1" s="1"/>
  <c r="AA78" i="1"/>
  <c r="H78" i="1" s="1"/>
  <c r="AA9" i="1"/>
  <c r="H9" i="1" s="1"/>
  <c r="Z126" i="1"/>
  <c r="G126" i="1" s="1"/>
  <c r="AA17" i="1"/>
  <c r="H17" i="1" s="1"/>
  <c r="K17" i="1" s="1"/>
  <c r="AA99" i="1"/>
  <c r="H99" i="1" s="1"/>
  <c r="Z54" i="1"/>
  <c r="G54" i="1" s="1"/>
  <c r="AA51" i="1"/>
  <c r="H51" i="1" s="1"/>
  <c r="K51" i="1" s="1"/>
  <c r="AA14" i="1"/>
  <c r="H14" i="1" s="1"/>
  <c r="K14" i="1" s="1"/>
  <c r="Z59" i="1"/>
  <c r="G59" i="1" s="1"/>
  <c r="AA27" i="1"/>
  <c r="H27" i="1" s="1"/>
  <c r="Z129" i="1"/>
  <c r="G129" i="1" s="1"/>
  <c r="AA118" i="1"/>
  <c r="H118" i="1" s="1"/>
  <c r="Z78" i="1"/>
  <c r="G78" i="1" s="1"/>
  <c r="Z99" i="1"/>
  <c r="G99" i="1" s="1"/>
  <c r="AA40" i="1"/>
  <c r="H40" i="1" s="1"/>
  <c r="Z42" i="1"/>
  <c r="G42" i="1" s="1"/>
  <c r="AA127" i="1"/>
  <c r="H127" i="1" s="1"/>
  <c r="K127" i="1" s="1"/>
  <c r="AA120" i="1"/>
  <c r="H120" i="1" s="1"/>
  <c r="K120" i="1" s="1"/>
  <c r="Z11" i="1"/>
  <c r="G8" i="1" s="1"/>
  <c r="Z12" i="1"/>
  <c r="G13" i="1" s="1"/>
  <c r="Z100" i="1"/>
  <c r="G100" i="1" s="1"/>
  <c r="AA75" i="1"/>
  <c r="H75" i="1" s="1"/>
  <c r="AA131" i="1"/>
  <c r="H131" i="1" s="1"/>
  <c r="K131" i="1" s="1"/>
  <c r="AA66" i="1"/>
  <c r="H66" i="1" s="1"/>
  <c r="Z25" i="1"/>
  <c r="G25" i="1" s="1"/>
  <c r="Z60" i="1"/>
  <c r="G60" i="1" s="1"/>
  <c r="AA134" i="1"/>
  <c r="H134" i="1" s="1"/>
  <c r="Z23" i="1"/>
  <c r="G23" i="1" s="1"/>
  <c r="Z79" i="1"/>
  <c r="G79" i="1" s="1"/>
  <c r="AA71" i="1"/>
  <c r="H71" i="1" s="1"/>
  <c r="AA72" i="1"/>
  <c r="H72" i="1" s="1"/>
  <c r="AA63" i="1"/>
  <c r="H63" i="1" s="1"/>
  <c r="AA70" i="1"/>
  <c r="H70" i="1" s="1"/>
  <c r="AA61" i="1"/>
  <c r="H61" i="1" s="1"/>
  <c r="AA32" i="1"/>
  <c r="H32" i="1" s="1"/>
  <c r="Z66" i="1"/>
  <c r="G66" i="1" s="1"/>
  <c r="Z128" i="1"/>
  <c r="G128" i="1" s="1"/>
  <c r="K128" i="1" s="1"/>
  <c r="AA115" i="1"/>
  <c r="H115" i="1" s="1"/>
  <c r="AA64" i="1"/>
  <c r="H64" i="1" s="1"/>
  <c r="AA141" i="1"/>
  <c r="H141" i="1" s="1"/>
  <c r="K141" i="1" s="1"/>
  <c r="AA105" i="1"/>
  <c r="H105" i="1" s="1"/>
  <c r="K105" i="1" s="1"/>
  <c r="AA33" i="1"/>
  <c r="H33" i="1" s="1"/>
  <c r="AA102" i="1"/>
  <c r="H102" i="1" s="1"/>
  <c r="K102" i="1" s="1"/>
  <c r="Z62" i="1"/>
  <c r="G62" i="1" s="1"/>
  <c r="AA73" i="1"/>
  <c r="H73" i="1" s="1"/>
  <c r="AA57" i="1"/>
  <c r="H57" i="1" s="1"/>
  <c r="K57" i="1" s="1"/>
  <c r="AA90" i="1"/>
  <c r="H90" i="1" s="1"/>
  <c r="Z29" i="1"/>
  <c r="G29" i="1" s="1"/>
  <c r="AA13" i="1"/>
  <c r="Z70" i="1"/>
  <c r="G70" i="1" s="1"/>
  <c r="AA126" i="1"/>
  <c r="H126" i="1" s="1"/>
  <c r="AA41" i="1"/>
  <c r="H41" i="1" s="1"/>
  <c r="K41" i="1" s="1"/>
  <c r="Z138" i="1"/>
  <c r="G138" i="1" s="1"/>
  <c r="AA104" i="1"/>
  <c r="H104" i="1" s="1"/>
  <c r="K104" i="1" s="1"/>
  <c r="AA109" i="1"/>
  <c r="H109" i="1" s="1"/>
  <c r="K109" i="1" s="1"/>
  <c r="AA108" i="1"/>
  <c r="H108" i="1" s="1"/>
  <c r="AA67" i="1"/>
  <c r="H67" i="1" s="1"/>
  <c r="Z7" i="1"/>
  <c r="Z43" i="1"/>
  <c r="G43" i="1" s="1"/>
  <c r="Z28" i="1"/>
  <c r="G28" i="1" s="1"/>
  <c r="Z71" i="1"/>
  <c r="G71" i="1" s="1"/>
  <c r="AA117" i="1"/>
  <c r="H117" i="1" s="1"/>
  <c r="K117" i="1" s="1"/>
  <c r="AA58" i="1"/>
  <c r="H58" i="1" s="1"/>
  <c r="K58" i="1" s="1"/>
  <c r="AA79" i="1"/>
  <c r="H79" i="1" s="1"/>
  <c r="AA84" i="1"/>
  <c r="H84" i="1" s="1"/>
  <c r="K84" i="1" s="1"/>
  <c r="AA96" i="1"/>
  <c r="H96" i="1" s="1"/>
  <c r="K96" i="1" s="1"/>
  <c r="AA26" i="1"/>
  <c r="H26" i="1" s="1"/>
  <c r="AA16" i="1"/>
  <c r="H16" i="1" s="1"/>
  <c r="Z26" i="1"/>
  <c r="G26" i="1" s="1"/>
  <c r="AA25" i="1"/>
  <c r="H25" i="1" s="1"/>
  <c r="AA95" i="1"/>
  <c r="H95" i="1" s="1"/>
  <c r="Z77" i="1"/>
  <c r="G77" i="1" s="1"/>
  <c r="Z73" i="1"/>
  <c r="G73" i="1" s="1"/>
  <c r="AA53" i="1"/>
  <c r="H53" i="1" s="1"/>
  <c r="AA93" i="1"/>
  <c r="H93" i="1" s="1"/>
  <c r="K93" i="1" s="1"/>
  <c r="Z90" i="1"/>
  <c r="G90" i="1" s="1"/>
  <c r="AA82" i="1"/>
  <c r="H82" i="1" s="1"/>
  <c r="K82" i="1" s="1"/>
  <c r="AA98" i="1"/>
  <c r="H98" i="1" s="1"/>
  <c r="K98" i="1" s="1"/>
  <c r="Z24" i="1"/>
  <c r="G24" i="1" s="1"/>
  <c r="Z118" i="1"/>
  <c r="G118" i="1" s="1"/>
  <c r="Z95" i="1"/>
  <c r="G95" i="1" s="1"/>
  <c r="AA49" i="1"/>
  <c r="H49" i="1" s="1"/>
  <c r="K49" i="1" s="1"/>
  <c r="AA68" i="1"/>
  <c r="H68" i="1" s="1"/>
  <c r="AA116" i="1"/>
  <c r="H116" i="1" s="1"/>
  <c r="K116" i="1" s="1"/>
  <c r="Z53" i="1"/>
  <c r="G53" i="1" s="1"/>
  <c r="Z112" i="1"/>
  <c r="G112" i="1" s="1"/>
  <c r="Z21" i="1"/>
  <c r="G21" i="1" s="1"/>
  <c r="Z20" i="1"/>
  <c r="G20" i="1" s="1"/>
  <c r="Z10" i="1"/>
  <c r="G10" i="1" s="1"/>
  <c r="AA42" i="1"/>
  <c r="H42" i="1" s="1"/>
  <c r="Z34" i="1"/>
  <c r="G34" i="1" s="1"/>
  <c r="AA6" i="1"/>
  <c r="H6" i="1" s="1"/>
  <c r="AA24" i="1"/>
  <c r="H24" i="1" s="1"/>
  <c r="AA21" i="1"/>
  <c r="H21" i="1" s="1"/>
  <c r="AA85" i="1"/>
  <c r="H85" i="1" s="1"/>
  <c r="K85" i="1" s="1"/>
  <c r="AA123" i="1"/>
  <c r="H123" i="1" s="1"/>
  <c r="AA112" i="1"/>
  <c r="H112" i="1" s="1"/>
  <c r="AA30" i="1"/>
  <c r="H30" i="1" s="1"/>
  <c r="AA5" i="1"/>
  <c r="H5" i="1" s="1"/>
  <c r="K5" i="1" s="1"/>
  <c r="Z64" i="1"/>
  <c r="G64" i="1" s="1"/>
  <c r="AA36" i="1"/>
  <c r="H36" i="1" s="1"/>
  <c r="AA46" i="1"/>
  <c r="H46" i="1" s="1"/>
  <c r="AA48" i="1"/>
  <c r="H48" i="1" s="1"/>
  <c r="K48" i="1" s="1"/>
  <c r="AA23" i="1"/>
  <c r="H23" i="1" s="1"/>
  <c r="AA125" i="1"/>
  <c r="H125" i="1" s="1"/>
  <c r="K125" i="1" s="1"/>
  <c r="AA60" i="1"/>
  <c r="H60" i="1" s="1"/>
  <c r="AA103" i="1"/>
  <c r="H103" i="1" s="1"/>
  <c r="K103" i="1" s="1"/>
  <c r="AA113" i="1"/>
  <c r="H113" i="1" s="1"/>
  <c r="K113" i="1" s="1"/>
  <c r="AA88" i="1"/>
  <c r="H88" i="1" s="1"/>
  <c r="Z74" i="1"/>
  <c r="G74" i="1" s="1"/>
  <c r="AA44" i="1"/>
  <c r="H44" i="1" s="1"/>
  <c r="K44" i="1" s="1"/>
  <c r="AA74" i="1"/>
  <c r="H74" i="1" s="1"/>
  <c r="AA137" i="1"/>
  <c r="H137" i="1" s="1"/>
  <c r="K137" i="1" s="1"/>
  <c r="T101" i="9" l="1"/>
  <c r="P101" i="9"/>
  <c r="K91" i="1"/>
  <c r="K39" i="1"/>
  <c r="T25" i="8"/>
  <c r="U25" i="8" s="1"/>
  <c r="P25" i="8"/>
  <c r="K6" i="1"/>
  <c r="H11" i="1"/>
  <c r="N21" i="5"/>
  <c r="AS25" i="1" s="1"/>
  <c r="P146" i="5"/>
  <c r="P130" i="5"/>
  <c r="P120" i="5"/>
  <c r="P34" i="5"/>
  <c r="P72" i="5"/>
  <c r="P101" i="5"/>
  <c r="P107" i="5"/>
  <c r="P99" i="5"/>
  <c r="P60" i="5"/>
  <c r="P40" i="5"/>
  <c r="P51" i="5"/>
  <c r="P21" i="5"/>
  <c r="P80" i="5"/>
  <c r="P96" i="5"/>
  <c r="P110" i="5"/>
  <c r="P139" i="5"/>
  <c r="P151" i="5"/>
  <c r="AR110" i="1"/>
  <c r="AS9" i="1"/>
  <c r="AS80" i="1"/>
  <c r="AS84" i="1"/>
  <c r="AS40" i="1"/>
  <c r="AR104" i="1"/>
  <c r="AS31" i="1"/>
  <c r="AS118" i="1"/>
  <c r="AS98" i="1"/>
  <c r="AS83" i="1"/>
  <c r="AS15" i="1"/>
  <c r="AR82" i="1"/>
  <c r="AS48" i="1"/>
  <c r="AR122" i="1"/>
  <c r="AR90" i="1"/>
  <c r="AS108" i="1"/>
  <c r="AS67" i="1"/>
  <c r="AS63" i="1"/>
  <c r="AS18" i="1"/>
  <c r="AR105" i="1"/>
  <c r="AS61" i="1"/>
  <c r="AR53" i="1"/>
  <c r="AS135" i="1"/>
  <c r="AR135" i="1"/>
  <c r="AS95" i="1"/>
  <c r="AS23" i="1"/>
  <c r="AS73" i="1"/>
  <c r="AG121" i="1"/>
  <c r="O121" i="1" s="1"/>
  <c r="AG99" i="1"/>
  <c r="O99" i="1" s="1"/>
  <c r="AG71" i="1"/>
  <c r="O71" i="1" s="1"/>
  <c r="AG70" i="1"/>
  <c r="O70" i="1" s="1"/>
  <c r="AF117" i="1"/>
  <c r="N117" i="1" s="1"/>
  <c r="AG36" i="1"/>
  <c r="O36" i="1" s="1"/>
  <c r="P36" i="1" s="1"/>
  <c r="AG43" i="1"/>
  <c r="O43" i="1" s="1"/>
  <c r="P43" i="1" s="1"/>
  <c r="AG53" i="1"/>
  <c r="O53" i="1" s="1"/>
  <c r="AG58" i="1"/>
  <c r="O58" i="1" s="1"/>
  <c r="P58" i="1" s="1"/>
  <c r="AG135" i="1"/>
  <c r="O135" i="1" s="1"/>
  <c r="AG93" i="1"/>
  <c r="O93" i="1" s="1"/>
  <c r="AG68" i="1"/>
  <c r="O68" i="1" s="1"/>
  <c r="AG26" i="1"/>
  <c r="O26" i="1" s="1"/>
  <c r="AG85" i="1"/>
  <c r="O85" i="1" s="1"/>
  <c r="AF74" i="1"/>
  <c r="N74" i="1" s="1"/>
  <c r="AF91" i="1"/>
  <c r="N91" i="1" s="1"/>
  <c r="AF78" i="1"/>
  <c r="N78" i="1" s="1"/>
  <c r="AG132" i="1"/>
  <c r="O132" i="1" s="1"/>
  <c r="AG23" i="1"/>
  <c r="O23" i="1" s="1"/>
  <c r="AF86" i="1"/>
  <c r="N86" i="1" s="1"/>
  <c r="AG9" i="1"/>
  <c r="O9" i="1" s="1"/>
  <c r="AG55" i="1"/>
  <c r="O55" i="1" s="1"/>
  <c r="P55" i="1" s="1"/>
  <c r="AG59" i="1"/>
  <c r="O59" i="1" s="1"/>
  <c r="AF17" i="1"/>
  <c r="N17" i="1" s="1"/>
  <c r="AG16" i="1"/>
  <c r="O16" i="1" s="1"/>
  <c r="AG86" i="1"/>
  <c r="O86" i="1" s="1"/>
  <c r="AF130" i="1"/>
  <c r="N130" i="1" s="1"/>
  <c r="AF89" i="1"/>
  <c r="N89" i="1" s="1"/>
  <c r="AF5" i="1"/>
  <c r="N5" i="1" s="1"/>
  <c r="AG54" i="1"/>
  <c r="O54" i="1" s="1"/>
  <c r="AF30" i="1"/>
  <c r="N30" i="1" s="1"/>
  <c r="AF61" i="1"/>
  <c r="N61" i="1" s="1"/>
  <c r="AG110" i="1"/>
  <c r="O110" i="1" s="1"/>
  <c r="AG87" i="1"/>
  <c r="O87" i="1" s="1"/>
  <c r="AG109" i="1"/>
  <c r="O109" i="1" s="1"/>
  <c r="AF79" i="1"/>
  <c r="N79" i="1" s="1"/>
  <c r="AG72" i="1"/>
  <c r="O72" i="1" s="1"/>
  <c r="AF25" i="1"/>
  <c r="N25" i="1" s="1"/>
  <c r="AG84" i="1"/>
  <c r="O84" i="1" s="1"/>
  <c r="AS54" i="1"/>
  <c r="AF11" i="1"/>
  <c r="N11" i="1" s="1"/>
  <c r="AF18" i="1"/>
  <c r="N18" i="1" s="1"/>
  <c r="AG29" i="1"/>
  <c r="O29" i="1" s="1"/>
  <c r="AF97" i="1"/>
  <c r="N97" i="1" s="1"/>
  <c r="AG5" i="1"/>
  <c r="O5" i="1" s="1"/>
  <c r="AR99" i="1"/>
  <c r="AF76" i="1"/>
  <c r="N76" i="1" s="1"/>
  <c r="AG28" i="1"/>
  <c r="O28" i="1" s="1"/>
  <c r="AG13" i="1"/>
  <c r="O13" i="1" s="1"/>
  <c r="AG74" i="1"/>
  <c r="O74" i="1" s="1"/>
  <c r="AF32" i="1"/>
  <c r="N32" i="1" s="1"/>
  <c r="AG37" i="1"/>
  <c r="O37" i="1" s="1"/>
  <c r="P37" i="1" s="1"/>
  <c r="AR64" i="1"/>
  <c r="AS107" i="1"/>
  <c r="AR80" i="1"/>
  <c r="AR10" i="1"/>
  <c r="AR134" i="1"/>
  <c r="AR59" i="1"/>
  <c r="AR81" i="1"/>
  <c r="AS87" i="1"/>
  <c r="AS56" i="1"/>
  <c r="AR112" i="1"/>
  <c r="AR9" i="1"/>
  <c r="AS22" i="1"/>
  <c r="AS90" i="1"/>
  <c r="AS85" i="1"/>
  <c r="AR95" i="1"/>
  <c r="AR115" i="1"/>
  <c r="AS26" i="1"/>
  <c r="AR22" i="1"/>
  <c r="AR17" i="1"/>
  <c r="AS113" i="1"/>
  <c r="AS29" i="1"/>
  <c r="AS16" i="1"/>
  <c r="AS20" i="1"/>
  <c r="AS49" i="1"/>
  <c r="AS99" i="1"/>
  <c r="AR109" i="1"/>
  <c r="AS117" i="1"/>
  <c r="AS28" i="1"/>
  <c r="AR71" i="1"/>
  <c r="AR138" i="1"/>
  <c r="AS30" i="1"/>
  <c r="AR21" i="1"/>
  <c r="AF16" i="1"/>
  <c r="N16" i="1" s="1"/>
  <c r="AG19" i="1"/>
  <c r="O19" i="1" s="1"/>
  <c r="AG17" i="1"/>
  <c r="O17" i="1" s="1"/>
  <c r="AG60" i="1"/>
  <c r="O60" i="1" s="1"/>
  <c r="AF7" i="1"/>
  <c r="AG65" i="1"/>
  <c r="O65" i="1" s="1"/>
  <c r="AG76" i="1"/>
  <c r="O76" i="1" s="1"/>
  <c r="AF136" i="1"/>
  <c r="N136" i="1" s="1"/>
  <c r="AF65" i="1"/>
  <c r="N65" i="1" s="1"/>
  <c r="AF122" i="1"/>
  <c r="N122" i="1" s="1"/>
  <c r="AG39" i="1"/>
  <c r="O39" i="1" s="1"/>
  <c r="P39" i="1" s="1"/>
  <c r="AF68" i="1"/>
  <c r="N68" i="1" s="1"/>
  <c r="AG108" i="1"/>
  <c r="O108" i="1" s="1"/>
  <c r="AG45" i="1"/>
  <c r="O45" i="1" s="1"/>
  <c r="P45" i="1" s="1"/>
  <c r="AF98" i="1"/>
  <c r="N98" i="1" s="1"/>
  <c r="AF101" i="1"/>
  <c r="N101" i="1" s="1"/>
  <c r="AF50" i="1"/>
  <c r="N50" i="1" s="1"/>
  <c r="AF110" i="1"/>
  <c r="N110" i="1" s="1"/>
  <c r="AG113" i="1"/>
  <c r="O113" i="1" s="1"/>
  <c r="AF10" i="1"/>
  <c r="N10" i="1" s="1"/>
  <c r="AF59" i="1"/>
  <c r="N59" i="1" s="1"/>
  <c r="AF137" i="1"/>
  <c r="N137" i="1" s="1"/>
  <c r="AF8" i="1"/>
  <c r="AF105" i="1"/>
  <c r="N105" i="1" s="1"/>
  <c r="AG122" i="1"/>
  <c r="O122" i="1" s="1"/>
  <c r="AG31" i="1"/>
  <c r="O31" i="1" s="1"/>
  <c r="AF120" i="1"/>
  <c r="N120" i="1" s="1"/>
  <c r="AG24" i="1"/>
  <c r="O24" i="1" s="1"/>
  <c r="AG101" i="1"/>
  <c r="O101" i="1" s="1"/>
  <c r="AF52" i="1"/>
  <c r="N52" i="1" s="1"/>
  <c r="AG30" i="1"/>
  <c r="O30" i="1" s="1"/>
  <c r="AG111" i="1"/>
  <c r="O111" i="1" s="1"/>
  <c r="AG10" i="1"/>
  <c r="O10" i="1" s="1"/>
  <c r="AG97" i="1"/>
  <c r="O97" i="1" s="1"/>
  <c r="AF93" i="1"/>
  <c r="N93" i="1" s="1"/>
  <c r="AF9" i="1"/>
  <c r="N9" i="1" s="1"/>
  <c r="AG66" i="1"/>
  <c r="O66" i="1" s="1"/>
  <c r="AR62" i="1"/>
  <c r="AG12" i="1"/>
  <c r="O12" i="1" s="1"/>
  <c r="AF109" i="1"/>
  <c r="N109" i="1" s="1"/>
  <c r="AG44" i="1"/>
  <c r="O44" i="1" s="1"/>
  <c r="P44" i="1" s="1"/>
  <c r="AG61" i="1"/>
  <c r="O61" i="1" s="1"/>
  <c r="AG95" i="1"/>
  <c r="O95" i="1" s="1"/>
  <c r="AG105" i="1"/>
  <c r="O105" i="1" s="1"/>
  <c r="AG130" i="1"/>
  <c r="O130" i="1" s="1"/>
  <c r="AS86" i="1"/>
  <c r="AG14" i="1"/>
  <c r="O14" i="1" s="1"/>
  <c r="AF87" i="1"/>
  <c r="N87" i="1" s="1"/>
  <c r="AF141" i="1"/>
  <c r="N141" i="1" s="1"/>
  <c r="AF118" i="1"/>
  <c r="N118" i="1" s="1"/>
  <c r="AS43" i="1"/>
  <c r="AR50" i="1"/>
  <c r="AS53" i="1"/>
  <c r="AR126" i="1"/>
  <c r="AR84" i="1"/>
  <c r="AS93" i="1"/>
  <c r="AS36" i="1"/>
  <c r="AR75" i="1"/>
  <c r="AR127" i="1"/>
  <c r="AS72" i="1"/>
  <c r="AS21" i="1"/>
  <c r="AS12" i="1"/>
  <c r="AS105" i="1"/>
  <c r="AR15" i="1"/>
  <c r="AR26" i="1"/>
  <c r="AR63" i="1"/>
  <c r="AR24" i="1"/>
  <c r="AR5" i="1"/>
  <c r="AS8" i="1"/>
  <c r="AS13" i="1"/>
  <c r="AR70" i="1"/>
  <c r="AR108" i="1"/>
  <c r="AR49" i="1"/>
  <c r="AS62" i="1"/>
  <c r="AS10" i="1"/>
  <c r="AS41" i="1"/>
  <c r="AR60" i="1"/>
  <c r="AS68" i="1"/>
  <c r="AS128" i="1"/>
  <c r="AS52" i="1"/>
  <c r="AS141" i="1"/>
  <c r="AS122" i="1"/>
  <c r="AG115" i="1"/>
  <c r="O115" i="1" s="1"/>
  <c r="AF73" i="1"/>
  <c r="N73" i="1" s="1"/>
  <c r="AF99" i="1"/>
  <c r="N99" i="1" s="1"/>
  <c r="AG73" i="1"/>
  <c r="O73" i="1" s="1"/>
  <c r="AF23" i="1"/>
  <c r="N23" i="1" s="1"/>
  <c r="P23" i="1" s="1"/>
  <c r="AF49" i="1"/>
  <c r="N49" i="1" s="1"/>
  <c r="AF132" i="1"/>
  <c r="N132" i="1" s="1"/>
  <c r="AF121" i="1"/>
  <c r="N121" i="1" s="1"/>
  <c r="AG32" i="1"/>
  <c r="O32" i="1" s="1"/>
  <c r="AG136" i="1"/>
  <c r="O136" i="1" s="1"/>
  <c r="AG27" i="1"/>
  <c r="O27" i="1" s="1"/>
  <c r="AG11" i="1"/>
  <c r="O11" i="1" s="1"/>
  <c r="AF129" i="1"/>
  <c r="N129" i="1" s="1"/>
  <c r="AG112" i="1"/>
  <c r="O112" i="1" s="1"/>
  <c r="AF33" i="1"/>
  <c r="N33" i="1" s="1"/>
  <c r="AF113" i="1"/>
  <c r="N113" i="1" s="1"/>
  <c r="AF81" i="1"/>
  <c r="N81" i="1" s="1"/>
  <c r="AF123" i="1"/>
  <c r="N123" i="1" s="1"/>
  <c r="AG62" i="1"/>
  <c r="O62" i="1" s="1"/>
  <c r="AF24" i="1"/>
  <c r="N24" i="1" s="1"/>
  <c r="AG123" i="1"/>
  <c r="O123" i="1" s="1"/>
  <c r="AG77" i="1"/>
  <c r="O77" i="1" s="1"/>
  <c r="AG69" i="1"/>
  <c r="O69" i="1" s="1"/>
  <c r="AG6" i="1"/>
  <c r="AG131" i="1"/>
  <c r="O131" i="1" s="1"/>
  <c r="AF115" i="1"/>
  <c r="N115" i="1" s="1"/>
  <c r="AR54" i="1"/>
  <c r="AF60" i="1"/>
  <c r="N60" i="1" s="1"/>
  <c r="AF26" i="1"/>
  <c r="N26" i="1" s="1"/>
  <c r="AF84" i="1"/>
  <c r="N84" i="1" s="1"/>
  <c r="AF100" i="1"/>
  <c r="N100" i="1" s="1"/>
  <c r="AG96" i="1"/>
  <c r="O96" i="1" s="1"/>
  <c r="AF14" i="1"/>
  <c r="N14" i="1" s="1"/>
  <c r="AF127" i="1"/>
  <c r="N127" i="1" s="1"/>
  <c r="AG8" i="1"/>
  <c r="AG90" i="1"/>
  <c r="O90" i="1" s="1"/>
  <c r="AS42" i="1"/>
  <c r="AR100" i="1"/>
  <c r="AR117" i="1"/>
  <c r="AS102" i="1"/>
  <c r="AS39" i="1"/>
  <c r="AR68" i="1"/>
  <c r="AR111" i="1"/>
  <c r="AR114" i="1"/>
  <c r="AR14" i="1"/>
  <c r="AR83" i="1"/>
  <c r="AS24" i="1"/>
  <c r="AS132" i="1"/>
  <c r="AR133" i="1"/>
  <c r="AS60" i="1"/>
  <c r="AR121" i="1"/>
  <c r="AR69" i="1"/>
  <c r="AS77" i="1"/>
  <c r="AS125" i="1"/>
  <c r="AR18" i="1"/>
  <c r="AR25" i="1"/>
  <c r="AS110" i="1"/>
  <c r="AS47" i="1"/>
  <c r="AR97" i="1"/>
  <c r="AR72" i="1"/>
  <c r="AR33" i="1"/>
  <c r="AS79" i="1"/>
  <c r="AS32" i="1"/>
  <c r="AS59" i="1"/>
  <c r="AR113" i="1"/>
  <c r="AR87" i="1"/>
  <c r="AS127" i="1"/>
  <c r="AG124" i="1"/>
  <c r="O124" i="1" s="1"/>
  <c r="AG118" i="1"/>
  <c r="O118" i="1" s="1"/>
  <c r="AG46" i="1"/>
  <c r="O46" i="1" s="1"/>
  <c r="P46" i="1" s="1"/>
  <c r="AF13" i="1"/>
  <c r="N13" i="1" s="1"/>
  <c r="AF22" i="1"/>
  <c r="N22" i="1" s="1"/>
  <c r="AG41" i="1"/>
  <c r="O41" i="1" s="1"/>
  <c r="AF108" i="1"/>
  <c r="N108" i="1" s="1"/>
  <c r="AF41" i="1"/>
  <c r="N41" i="1" s="1"/>
  <c r="AG137" i="1"/>
  <c r="O137" i="1" s="1"/>
  <c r="AF96" i="1"/>
  <c r="N96" i="1" s="1"/>
  <c r="AG51" i="1"/>
  <c r="O51" i="1" s="1"/>
  <c r="P51" i="1" s="1"/>
  <c r="AF128" i="1"/>
  <c r="N128" i="1" s="1"/>
  <c r="AF19" i="1"/>
  <c r="N19" i="1" s="1"/>
  <c r="AG116" i="1"/>
  <c r="O116" i="1" s="1"/>
  <c r="AF134" i="1"/>
  <c r="N134" i="1" s="1"/>
  <c r="AG48" i="1"/>
  <c r="O48" i="1" s="1"/>
  <c r="P48" i="1" s="1"/>
  <c r="AF70" i="1"/>
  <c r="N70" i="1" s="1"/>
  <c r="AG120" i="1"/>
  <c r="O120" i="1" s="1"/>
  <c r="AG38" i="1"/>
  <c r="O38" i="1" s="1"/>
  <c r="P38" i="1" s="1"/>
  <c r="AF114" i="1"/>
  <c r="N114" i="1" s="1"/>
  <c r="AG50" i="1"/>
  <c r="O50" i="1" s="1"/>
  <c r="AG82" i="1"/>
  <c r="O82" i="1" s="1"/>
  <c r="AS114" i="1"/>
  <c r="AG40" i="1"/>
  <c r="O40" i="1" s="1"/>
  <c r="P40" i="1" s="1"/>
  <c r="AG34" i="1"/>
  <c r="O34" i="1" s="1"/>
  <c r="AG128" i="1"/>
  <c r="O128" i="1" s="1"/>
  <c r="AG20" i="1"/>
  <c r="O20" i="1" s="1"/>
  <c r="AG133" i="1"/>
  <c r="O133" i="1" s="1"/>
  <c r="AG89" i="1"/>
  <c r="O89" i="1" s="1"/>
  <c r="AG52" i="1"/>
  <c r="O52" i="1" s="1"/>
  <c r="AF135" i="1"/>
  <c r="N135" i="1" s="1"/>
  <c r="AG134" i="1"/>
  <c r="O134" i="1" s="1"/>
  <c r="AG57" i="1"/>
  <c r="O57" i="1" s="1"/>
  <c r="P57" i="1" s="1"/>
  <c r="AF34" i="1"/>
  <c r="N34" i="1" s="1"/>
  <c r="AG42" i="1"/>
  <c r="O42" i="1" s="1"/>
  <c r="P42" i="1" s="1"/>
  <c r="AR23" i="1"/>
  <c r="AR11" i="1"/>
  <c r="AS65" i="1"/>
  <c r="AS17" i="1"/>
  <c r="AS121" i="1"/>
  <c r="AR73" i="1"/>
  <c r="AR65" i="1"/>
  <c r="AS71" i="1"/>
  <c r="AR77" i="1"/>
  <c r="AR123" i="1"/>
  <c r="AS57" i="1"/>
  <c r="AS112" i="1"/>
  <c r="AR101" i="1"/>
  <c r="AS45" i="1"/>
  <c r="AR19" i="1"/>
  <c r="AR86" i="1"/>
  <c r="AS100" i="1"/>
  <c r="AR76" i="1"/>
  <c r="AR20" i="1"/>
  <c r="AS14" i="1"/>
  <c r="AR118" i="1"/>
  <c r="AS119" i="1"/>
  <c r="AR120" i="1"/>
  <c r="AR89" i="1"/>
  <c r="AR32" i="1"/>
  <c r="AR13" i="1"/>
  <c r="AS124" i="1"/>
  <c r="AG126" i="1"/>
  <c r="O126" i="1" s="1"/>
  <c r="AG35" i="1"/>
  <c r="O35" i="1" s="1"/>
  <c r="P35" i="1" s="1"/>
  <c r="AG119" i="1"/>
  <c r="O119" i="1" s="1"/>
  <c r="AG22" i="1"/>
  <c r="O22" i="1" s="1"/>
  <c r="AF20" i="1"/>
  <c r="N20" i="1" s="1"/>
  <c r="P20" i="1" s="1"/>
  <c r="AR16" i="1"/>
  <c r="AG107" i="1"/>
  <c r="O107" i="1" s="1"/>
  <c r="AF71" i="1"/>
  <c r="N71" i="1" s="1"/>
  <c r="AG141" i="1"/>
  <c r="O141" i="1" s="1"/>
  <c r="AF88" i="1"/>
  <c r="N88" i="1" s="1"/>
  <c r="AG21" i="1"/>
  <c r="O21" i="1" s="1"/>
  <c r="AF66" i="1"/>
  <c r="N66" i="1" s="1"/>
  <c r="AR129" i="1"/>
  <c r="AR27" i="1"/>
  <c r="AS137" i="1"/>
  <c r="AS51" i="1"/>
  <c r="AS35" i="1"/>
  <c r="AS101" i="1"/>
  <c r="AR128" i="1"/>
  <c r="AR93" i="1"/>
  <c r="AS55" i="1"/>
  <c r="AS50" i="1"/>
  <c r="AS115" i="1"/>
  <c r="AR31" i="1"/>
  <c r="AS33" i="1"/>
  <c r="AS19" i="1"/>
  <c r="AS123" i="1"/>
  <c r="AR66" i="1"/>
  <c r="AS111" i="1"/>
  <c r="AR131" i="1"/>
  <c r="AS6" i="1"/>
  <c r="AS34" i="1"/>
  <c r="AS134" i="1"/>
  <c r="AS131" i="1"/>
  <c r="AS81" i="1"/>
  <c r="AS103" i="1"/>
  <c r="AS82" i="1"/>
  <c r="AS96" i="1"/>
  <c r="AS91" i="1"/>
  <c r="AS64" i="1"/>
  <c r="AR125" i="1"/>
  <c r="AS97" i="1"/>
  <c r="AF63" i="1"/>
  <c r="N63" i="1" s="1"/>
  <c r="AF67" i="1"/>
  <c r="N67" i="1" s="1"/>
  <c r="AG127" i="1"/>
  <c r="O127" i="1" s="1"/>
  <c r="AG56" i="1"/>
  <c r="O56" i="1" s="1"/>
  <c r="P56" i="1" s="1"/>
  <c r="AF64" i="1"/>
  <c r="N64" i="1" s="1"/>
  <c r="AF85" i="1"/>
  <c r="N85" i="1" s="1"/>
  <c r="AS7" i="1"/>
  <c r="AR29" i="1"/>
  <c r="AS76" i="1"/>
  <c r="AR74" i="1"/>
  <c r="AR107" i="1"/>
  <c r="AR136" i="1"/>
  <c r="AR91" i="1"/>
  <c r="AS5" i="1"/>
  <c r="AR78" i="1"/>
  <c r="AS74" i="1"/>
  <c r="AR79" i="1"/>
  <c r="AS38" i="1"/>
  <c r="AR98" i="1"/>
  <c r="AS27" i="1"/>
  <c r="AS126" i="1"/>
  <c r="AR96" i="1"/>
  <c r="AS133" i="1"/>
  <c r="AR130" i="1"/>
  <c r="AS138" i="1"/>
  <c r="AR8" i="1"/>
  <c r="AS116" i="1"/>
  <c r="AR141" i="1"/>
  <c r="AR88" i="1"/>
  <c r="AS136" i="1"/>
  <c r="AR28" i="1"/>
  <c r="AS70" i="1"/>
  <c r="AS75" i="1"/>
  <c r="AS104" i="1"/>
  <c r="AS46" i="1"/>
  <c r="AR41" i="1"/>
  <c r="AR12" i="1"/>
  <c r="AF107" i="1"/>
  <c r="N107" i="1" s="1"/>
  <c r="AF31" i="1"/>
  <c r="N31" i="1" s="1"/>
  <c r="AF90" i="1"/>
  <c r="N90" i="1" s="1"/>
  <c r="AF6" i="1"/>
  <c r="AG98" i="1"/>
  <c r="O98" i="1" s="1"/>
  <c r="AG25" i="1"/>
  <c r="O25" i="1" s="1"/>
  <c r="AF29" i="1"/>
  <c r="N29" i="1" s="1"/>
  <c r="AG64" i="1"/>
  <c r="O64" i="1" s="1"/>
  <c r="AG15" i="1"/>
  <c r="O15" i="1" s="1"/>
  <c r="AF103" i="1"/>
  <c r="N103" i="1" s="1"/>
  <c r="AF95" i="1"/>
  <c r="N95" i="1" s="1"/>
  <c r="AG78" i="1"/>
  <c r="O78" i="1" s="1"/>
  <c r="AG83" i="1"/>
  <c r="O83" i="1" s="1"/>
  <c r="AG33" i="1"/>
  <c r="O33" i="1" s="1"/>
  <c r="AF54" i="1"/>
  <c r="N54" i="1" s="1"/>
  <c r="AF112" i="1"/>
  <c r="N112" i="1" s="1"/>
  <c r="AF53" i="1"/>
  <c r="N53" i="1" s="1"/>
  <c r="AF131" i="1"/>
  <c r="N131" i="1" s="1"/>
  <c r="AG100" i="1"/>
  <c r="O100" i="1" s="1"/>
  <c r="AF83" i="1"/>
  <c r="N83" i="1" s="1"/>
  <c r="AF126" i="1"/>
  <c r="N126" i="1" s="1"/>
  <c r="AG67" i="1"/>
  <c r="O67" i="1" s="1"/>
  <c r="AF119" i="1"/>
  <c r="N119" i="1" s="1"/>
  <c r="AF125" i="1"/>
  <c r="N125" i="1" s="1"/>
  <c r="AG63" i="1"/>
  <c r="O63" i="1" s="1"/>
  <c r="AF116" i="1"/>
  <c r="N116" i="1" s="1"/>
  <c r="AG138" i="1"/>
  <c r="O138" i="1" s="1"/>
  <c r="AF80" i="1"/>
  <c r="N80" i="1" s="1"/>
  <c r="AF62" i="1"/>
  <c r="N62" i="1" s="1"/>
  <c r="AF111" i="1"/>
  <c r="N111" i="1" s="1"/>
  <c r="P111" i="1" s="1"/>
  <c r="AF82" i="1"/>
  <c r="N82" i="1" s="1"/>
  <c r="AR116" i="1"/>
  <c r="AS88" i="1"/>
  <c r="AS130" i="1"/>
  <c r="AS109" i="1"/>
  <c r="AG103" i="1"/>
  <c r="O103" i="1" s="1"/>
  <c r="AG117" i="1"/>
  <c r="O117" i="1" s="1"/>
  <c r="AG47" i="1"/>
  <c r="O47" i="1" s="1"/>
  <c r="P47" i="1" s="1"/>
  <c r="AG79" i="1"/>
  <c r="O79" i="1" s="1"/>
  <c r="AG18" i="1"/>
  <c r="O18" i="1" s="1"/>
  <c r="AR67" i="1"/>
  <c r="AR85" i="1"/>
  <c r="AG80" i="1"/>
  <c r="O80" i="1" s="1"/>
  <c r="AF104" i="1"/>
  <c r="N104" i="1" s="1"/>
  <c r="AF102" i="1"/>
  <c r="N102" i="1" s="1"/>
  <c r="AS89" i="1"/>
  <c r="AS37" i="1"/>
  <c r="AF21" i="1"/>
  <c r="N21" i="1" s="1"/>
  <c r="AG104" i="1"/>
  <c r="O104" i="1" s="1"/>
  <c r="AF69" i="1"/>
  <c r="N69" i="1" s="1"/>
  <c r="AS11" i="1"/>
  <c r="AG114" i="1"/>
  <c r="O114" i="1" s="1"/>
  <c r="AF15" i="1"/>
  <c r="N15" i="1" s="1"/>
  <c r="AR102" i="1"/>
  <c r="AF75" i="1"/>
  <c r="N75" i="1" s="1"/>
  <c r="AG49" i="1"/>
  <c r="O49" i="1" s="1"/>
  <c r="AG129" i="1"/>
  <c r="O129" i="1" s="1"/>
  <c r="AR119" i="1"/>
  <c r="AS120" i="1"/>
  <c r="AS129" i="1"/>
  <c r="AS69" i="1"/>
  <c r="AG102" i="1"/>
  <c r="O102" i="1" s="1"/>
  <c r="AR30" i="1"/>
  <c r="AG7" i="1"/>
  <c r="AR103" i="1"/>
  <c r="AF28" i="1"/>
  <c r="N28" i="1" s="1"/>
  <c r="AR132" i="1"/>
  <c r="AF77" i="1"/>
  <c r="N77" i="1" s="1"/>
  <c r="AS58" i="1"/>
  <c r="AR124" i="1"/>
  <c r="AR61" i="1"/>
  <c r="AG81" i="1"/>
  <c r="O81" i="1" s="1"/>
  <c r="AG75" i="1"/>
  <c r="O75" i="1" s="1"/>
  <c r="AG125" i="1"/>
  <c r="O125" i="1" s="1"/>
  <c r="AF124" i="1"/>
  <c r="N124" i="1" s="1"/>
  <c r="AF133" i="1"/>
  <c r="N133" i="1" s="1"/>
  <c r="AS44" i="1"/>
  <c r="AR52" i="1"/>
  <c r="AG91" i="1"/>
  <c r="O91" i="1" s="1"/>
  <c r="AR137" i="1"/>
  <c r="AR34" i="1"/>
  <c r="AS66" i="1"/>
  <c r="AR6" i="1"/>
  <c r="AF27" i="1"/>
  <c r="N27" i="1" s="1"/>
  <c r="AF72" i="1"/>
  <c r="N72" i="1" s="1"/>
  <c r="AG88" i="1"/>
  <c r="O88" i="1" s="1"/>
  <c r="AF138" i="1"/>
  <c r="N138" i="1" s="1"/>
  <c r="AF12" i="1"/>
  <c r="N12" i="1" s="1"/>
  <c r="K78" i="1"/>
  <c r="H13" i="1"/>
  <c r="K13" i="1" s="1"/>
  <c r="K64" i="1"/>
  <c r="G11" i="1"/>
  <c r="K100" i="1"/>
  <c r="H12" i="1"/>
  <c r="K19" i="1"/>
  <c r="H8" i="1"/>
  <c r="K8" i="1" s="1"/>
  <c r="G12" i="1"/>
  <c r="G7" i="1"/>
  <c r="H7" i="1"/>
  <c r="K10" i="1"/>
  <c r="K43" i="1"/>
  <c r="K28" i="1"/>
  <c r="K26" i="1"/>
  <c r="K110" i="1"/>
  <c r="K71" i="1"/>
  <c r="K138" i="1"/>
  <c r="K73" i="1"/>
  <c r="K77" i="1"/>
  <c r="K129" i="1"/>
  <c r="K21" i="1"/>
  <c r="K118" i="1"/>
  <c r="K50" i="1"/>
  <c r="K112" i="1"/>
  <c r="K97" i="1"/>
  <c r="K62" i="1"/>
  <c r="K33" i="1"/>
  <c r="K68" i="1"/>
  <c r="K90" i="1"/>
  <c r="K59" i="1"/>
  <c r="K34" i="1"/>
  <c r="K20" i="1"/>
  <c r="K95" i="1"/>
  <c r="K70" i="1"/>
  <c r="K60" i="1"/>
  <c r="K72" i="1"/>
  <c r="K27" i="1"/>
  <c r="K16" i="1"/>
  <c r="K88" i="1"/>
  <c r="K132" i="1"/>
  <c r="K65" i="1"/>
  <c r="K25" i="1"/>
  <c r="K126" i="1"/>
  <c r="K36" i="1"/>
  <c r="K115" i="1"/>
  <c r="K24" i="1"/>
  <c r="K29" i="1"/>
  <c r="K83" i="1"/>
  <c r="K74" i="1"/>
  <c r="K42" i="1"/>
  <c r="K87" i="1"/>
  <c r="K122" i="1"/>
  <c r="K108" i="1"/>
  <c r="K9" i="1"/>
  <c r="K61" i="1"/>
  <c r="K123" i="1"/>
  <c r="K32" i="1"/>
  <c r="K31" i="1"/>
  <c r="K67" i="1"/>
  <c r="K46" i="1"/>
  <c r="K30" i="1"/>
  <c r="K53" i="1"/>
  <c r="K79" i="1"/>
  <c r="K99" i="1"/>
  <c r="K22" i="1"/>
  <c r="K63" i="1"/>
  <c r="K18" i="1"/>
  <c r="K76" i="1"/>
  <c r="K75" i="1"/>
  <c r="K66" i="1"/>
  <c r="K23" i="1"/>
  <c r="K54" i="1"/>
  <c r="K40" i="1"/>
  <c r="K69" i="1"/>
  <c r="K86" i="1"/>
  <c r="K134" i="1"/>
  <c r="AL2" i="1"/>
  <c r="AM2" i="1"/>
  <c r="AA2" i="1"/>
  <c r="Z2" i="1"/>
  <c r="P70" i="1" l="1"/>
  <c r="P68" i="1"/>
  <c r="P102" i="9"/>
  <c r="T102" i="9"/>
  <c r="P135" i="1"/>
  <c r="P108" i="1"/>
  <c r="P72" i="1"/>
  <c r="P26" i="8"/>
  <c r="T26" i="8"/>
  <c r="U26" i="8" s="1"/>
  <c r="K11" i="1"/>
  <c r="P82" i="1"/>
  <c r="P77" i="1"/>
  <c r="P21" i="1"/>
  <c r="P112" i="1"/>
  <c r="H3" i="1"/>
  <c r="G3" i="1"/>
  <c r="P69" i="1"/>
  <c r="P26" i="1"/>
  <c r="P9" i="1"/>
  <c r="P11" i="1"/>
  <c r="P27" i="1"/>
  <c r="P13" i="1"/>
  <c r="P121" i="1"/>
  <c r="P110" i="1"/>
  <c r="P66" i="1"/>
  <c r="P16" i="1"/>
  <c r="P62" i="1"/>
  <c r="P116" i="1"/>
  <c r="P119" i="1"/>
  <c r="P99" i="1"/>
  <c r="P90" i="1"/>
  <c r="P132" i="1"/>
  <c r="P138" i="1"/>
  <c r="P12" i="1"/>
  <c r="P29" i="1"/>
  <c r="P71" i="1"/>
  <c r="P93" i="1"/>
  <c r="P124" i="1"/>
  <c r="P109" i="1"/>
  <c r="AR7" i="1"/>
  <c r="AR2" i="1" s="1"/>
  <c r="P87" i="1"/>
  <c r="AS78" i="1"/>
  <c r="AS2" i="1" s="1"/>
  <c r="P15" i="1"/>
  <c r="P126" i="1"/>
  <c r="P14" i="1"/>
  <c r="K7" i="1"/>
  <c r="P122" i="1"/>
  <c r="P102" i="1"/>
  <c r="P28" i="1"/>
  <c r="P86" i="1"/>
  <c r="P53" i="1"/>
  <c r="P107" i="1"/>
  <c r="P41" i="1"/>
  <c r="P60" i="1"/>
  <c r="P24" i="1"/>
  <c r="P133" i="1"/>
  <c r="P104" i="1"/>
  <c r="P80" i="1"/>
  <c r="P83" i="1"/>
  <c r="P113" i="1"/>
  <c r="P118" i="1"/>
  <c r="P25" i="1"/>
  <c r="P95" i="1"/>
  <c r="P34" i="1"/>
  <c r="P131" i="1"/>
  <c r="P84" i="1"/>
  <c r="P101" i="1"/>
  <c r="P59" i="1"/>
  <c r="P115" i="1"/>
  <c r="P67" i="1"/>
  <c r="P100" i="1"/>
  <c r="P33" i="1"/>
  <c r="P141" i="1"/>
  <c r="P50" i="1"/>
  <c r="P65" i="1"/>
  <c r="P5" i="1"/>
  <c r="P117" i="1"/>
  <c r="P103" i="1"/>
  <c r="P63" i="1"/>
  <c r="P96" i="1"/>
  <c r="P49" i="1"/>
  <c r="P105" i="1"/>
  <c r="P136" i="1"/>
  <c r="P97" i="1"/>
  <c r="P79" i="1"/>
  <c r="P89" i="1"/>
  <c r="P31" i="1"/>
  <c r="P88" i="1"/>
  <c r="P129" i="1"/>
  <c r="N7" i="1"/>
  <c r="N8" i="1"/>
  <c r="P98" i="1"/>
  <c r="P32" i="1"/>
  <c r="P130" i="1"/>
  <c r="P125" i="1"/>
  <c r="P134" i="1"/>
  <c r="P52" i="1"/>
  <c r="P137" i="1"/>
  <c r="P18" i="1"/>
  <c r="N6" i="1"/>
  <c r="AF2" i="1"/>
  <c r="P75" i="1"/>
  <c r="P54" i="1"/>
  <c r="P85" i="1"/>
  <c r="O7" i="1"/>
  <c r="O8" i="1"/>
  <c r="P78" i="1"/>
  <c r="P64" i="1"/>
  <c r="P19" i="1"/>
  <c r="P127" i="1"/>
  <c r="P123" i="1"/>
  <c r="P73" i="1"/>
  <c r="P10" i="1"/>
  <c r="P61" i="1"/>
  <c r="P17" i="1"/>
  <c r="P91" i="1"/>
  <c r="O6" i="1"/>
  <c r="AG2" i="1"/>
  <c r="P114" i="1"/>
  <c r="P128" i="1"/>
  <c r="P22" i="1"/>
  <c r="P81" i="1"/>
  <c r="P120" i="1"/>
  <c r="P76" i="1"/>
  <c r="P30" i="1"/>
  <c r="P74" i="1"/>
  <c r="K12" i="1"/>
  <c r="T103" i="9" l="1"/>
  <c r="P103" i="9"/>
  <c r="P27" i="8"/>
  <c r="T27" i="8"/>
  <c r="K3" i="1"/>
  <c r="O3" i="1"/>
  <c r="N3" i="1"/>
  <c r="P6" i="1"/>
  <c r="P7" i="1"/>
  <c r="P8" i="1"/>
  <c r="P104" i="9" l="1"/>
  <c r="H104" i="9" s="1"/>
  <c r="T104" i="9"/>
  <c r="T28" i="8"/>
  <c r="P28" i="8"/>
  <c r="P3" i="1"/>
  <c r="T29" i="8" l="1"/>
  <c r="U29" i="8" s="1"/>
  <c r="P29" i="8"/>
  <c r="P30" i="8" l="1"/>
  <c r="T30" i="8"/>
  <c r="U30" i="8" s="1"/>
  <c r="T106" i="9" l="1"/>
  <c r="P106" i="9"/>
  <c r="P107" i="9"/>
  <c r="T107" i="9"/>
  <c r="P105" i="9"/>
  <c r="T105" i="9"/>
  <c r="P31" i="8"/>
  <c r="T31" i="8"/>
  <c r="U31" i="8" s="1"/>
  <c r="S6" i="9"/>
  <c r="S5" i="9"/>
  <c r="S10" i="9"/>
  <c r="S15" i="9"/>
  <c r="S12" i="9"/>
  <c r="S22" i="9"/>
  <c r="S4" i="9"/>
  <c r="S24" i="9"/>
  <c r="S18" i="9"/>
  <c r="S23" i="9"/>
  <c r="S16" i="9"/>
  <c r="S19" i="9"/>
  <c r="S25" i="9"/>
  <c r="S535" i="8"/>
  <c r="S4" i="8"/>
  <c r="P109" i="9" l="1"/>
  <c r="T32" i="8"/>
  <c r="P32" i="8"/>
  <c r="V11" i="9"/>
  <c r="V7" i="9"/>
  <c r="S3" i="9"/>
  <c r="V16" i="9"/>
  <c r="H16" i="9" s="1"/>
  <c r="V13" i="9"/>
  <c r="S7" i="9"/>
  <c r="V6" i="9"/>
  <c r="S539" i="8"/>
  <c r="S13" i="9"/>
  <c r="S536" i="8"/>
  <c r="S9" i="9"/>
  <c r="S541" i="8"/>
  <c r="S14" i="9"/>
  <c r="S534" i="8"/>
  <c r="V17" i="9"/>
  <c r="V4" i="9"/>
  <c r="AJ126" i="1" s="1"/>
  <c r="S126" i="1" s="1"/>
  <c r="S21" i="9"/>
  <c r="S8" i="9"/>
  <c r="S537" i="8"/>
  <c r="S11" i="9"/>
  <c r="S3" i="8"/>
  <c r="V5" i="9"/>
  <c r="S20" i="9"/>
  <c r="V12" i="9"/>
  <c r="AJ137" i="1" s="1"/>
  <c r="S137" i="1" s="1"/>
  <c r="T109" i="9" l="1"/>
  <c r="P108" i="9"/>
  <c r="T108" i="9"/>
  <c r="H17" i="9"/>
  <c r="AJ118" i="1"/>
  <c r="S118" i="1" s="1"/>
  <c r="H5" i="9"/>
  <c r="AJ128" i="1"/>
  <c r="S128" i="1" s="1"/>
  <c r="H13" i="9"/>
  <c r="AJ139" i="1"/>
  <c r="S139" i="1" s="1"/>
  <c r="H12" i="9"/>
  <c r="AJ117" i="1"/>
  <c r="S117" i="1" s="1"/>
  <c r="H11" i="9"/>
  <c r="AJ138" i="1"/>
  <c r="S138" i="1" s="1"/>
  <c r="H7" i="9"/>
  <c r="AJ125" i="1"/>
  <c r="S125" i="1" s="1"/>
  <c r="H6" i="9"/>
  <c r="AJ124" i="1"/>
  <c r="S124" i="1" s="1"/>
  <c r="H4" i="9"/>
  <c r="T33" i="8"/>
  <c r="P33" i="8"/>
  <c r="P110" i="9" l="1"/>
  <c r="T110" i="9"/>
  <c r="P34" i="8"/>
  <c r="T34" i="8"/>
  <c r="U34" i="8" s="1"/>
  <c r="T111" i="9" l="1"/>
  <c r="P111" i="9"/>
  <c r="H111" i="9" s="1"/>
  <c r="P35" i="8"/>
  <c r="T35" i="8"/>
  <c r="U35" i="8" s="1"/>
  <c r="T112" i="9" l="1"/>
  <c r="P112" i="9"/>
  <c r="T36" i="8"/>
  <c r="U36" i="8" s="1"/>
  <c r="P36" i="8"/>
  <c r="T37" i="8" l="1"/>
  <c r="U37" i="8" s="1"/>
  <c r="P37" i="8"/>
  <c r="P113" i="9" l="1"/>
  <c r="T113" i="9"/>
  <c r="P38" i="8"/>
  <c r="T38" i="8"/>
  <c r="P115" i="9" l="1"/>
  <c r="T115" i="9"/>
  <c r="P114" i="9"/>
  <c r="T114" i="9"/>
  <c r="T39" i="8"/>
  <c r="U39" i="8" s="1"/>
  <c r="P39" i="8"/>
  <c r="V22" i="9" l="1"/>
  <c r="V23" i="9"/>
  <c r="V26" i="9"/>
  <c r="V25" i="9"/>
  <c r="V24" i="9"/>
  <c r="V21" i="9"/>
  <c r="P116" i="9"/>
  <c r="T116" i="9"/>
  <c r="P40" i="8"/>
  <c r="T40" i="8"/>
  <c r="U40" i="8" s="1"/>
  <c r="H22" i="9" l="1"/>
  <c r="AJ79" i="1"/>
  <c r="S79" i="1" s="1"/>
  <c r="H21" i="9"/>
  <c r="AJ80" i="1"/>
  <c r="S80" i="1" s="1"/>
  <c r="H24" i="9"/>
  <c r="AJ84" i="1"/>
  <c r="S84" i="1" s="1"/>
  <c r="H25" i="9"/>
  <c r="AJ91" i="1"/>
  <c r="S91" i="1" s="1"/>
  <c r="H26" i="9"/>
  <c r="AJ92" i="1"/>
  <c r="S92" i="1" s="1"/>
  <c r="AJ81" i="1"/>
  <c r="S81" i="1" s="1"/>
  <c r="H23" i="9"/>
  <c r="P117" i="9"/>
  <c r="H117" i="9" s="1"/>
  <c r="T117" i="9"/>
  <c r="P41" i="8"/>
  <c r="T41" i="8"/>
  <c r="U41" i="8" s="1"/>
  <c r="P42" i="8" l="1"/>
  <c r="T42" i="8"/>
  <c r="U42" i="8" s="1"/>
  <c r="P43" i="8" l="1"/>
  <c r="T43" i="8"/>
  <c r="T44" i="8" l="1"/>
  <c r="U44" i="8" s="1"/>
  <c r="P44" i="8"/>
  <c r="P45" i="8" l="1"/>
  <c r="T45" i="8"/>
  <c r="U45" i="8" s="1"/>
  <c r="P46" i="8" l="1"/>
  <c r="T46" i="8"/>
  <c r="U46" i="8" s="1"/>
  <c r="P47" i="8" l="1"/>
  <c r="T47" i="8"/>
  <c r="U47" i="8" s="1"/>
  <c r="T48" i="8" l="1"/>
  <c r="P48" i="8"/>
  <c r="T49" i="8" l="1"/>
  <c r="U49" i="8" s="1"/>
  <c r="P49" i="8"/>
  <c r="T50" i="8" l="1"/>
  <c r="U50" i="8" s="1"/>
  <c r="P50" i="8"/>
  <c r="P51" i="8" l="1"/>
  <c r="T51" i="8"/>
  <c r="U51" i="8" s="1"/>
  <c r="T52" i="8" l="1"/>
  <c r="U52" i="8" s="1"/>
  <c r="P52" i="8"/>
  <c r="P53" i="8" l="1"/>
  <c r="T53" i="8"/>
  <c r="P54" i="8" l="1"/>
  <c r="T54" i="8"/>
  <c r="U54" i="8" s="1"/>
  <c r="P55" i="8" l="1"/>
  <c r="T55" i="8"/>
  <c r="U55" i="8" s="1"/>
  <c r="T134" i="9" l="1"/>
  <c r="P134" i="9"/>
  <c r="T56" i="8"/>
  <c r="U56" i="8" s="1"/>
  <c r="P56" i="8"/>
  <c r="P135" i="9" l="1"/>
  <c r="T135" i="9"/>
  <c r="P57" i="8"/>
  <c r="T57" i="8"/>
  <c r="U57" i="8" s="1"/>
  <c r="P136" i="9" l="1"/>
  <c r="T136" i="9"/>
  <c r="P58" i="8"/>
  <c r="T58" i="8"/>
  <c r="T137" i="9" l="1"/>
  <c r="P137" i="9"/>
  <c r="H137" i="9" s="1"/>
  <c r="T59" i="8"/>
  <c r="U59" i="8" s="1"/>
  <c r="P59" i="8"/>
  <c r="P138" i="9" l="1"/>
  <c r="H138" i="9" s="1"/>
  <c r="T138" i="9"/>
  <c r="T60" i="8"/>
  <c r="U60" i="8" s="1"/>
  <c r="P60" i="8"/>
  <c r="P139" i="9" l="1"/>
  <c r="H139" i="9" s="1"/>
  <c r="T139" i="9"/>
  <c r="T61" i="8"/>
  <c r="U61" i="8" s="1"/>
  <c r="P61" i="8"/>
  <c r="P140" i="9" l="1"/>
  <c r="H140" i="9" s="1"/>
  <c r="T140" i="9"/>
  <c r="P62" i="8"/>
  <c r="T62" i="8"/>
  <c r="U62" i="8" s="1"/>
  <c r="P141" i="9" l="1"/>
  <c r="H141" i="9" s="1"/>
  <c r="T141" i="9"/>
  <c r="P63" i="8"/>
  <c r="T63" i="8"/>
  <c r="T142" i="9" l="1"/>
  <c r="P142" i="9"/>
  <c r="H142" i="9" s="1"/>
  <c r="T64" i="8"/>
  <c r="U64" i="8" s="1"/>
  <c r="P64" i="8"/>
  <c r="P143" i="9" l="1"/>
  <c r="H143" i="9" s="1"/>
  <c r="T143" i="9"/>
  <c r="P65" i="8"/>
  <c r="T65" i="8"/>
  <c r="U65" i="8" s="1"/>
  <c r="P144" i="9" l="1"/>
  <c r="H144" i="9" s="1"/>
  <c r="T144" i="9"/>
  <c r="T66" i="8"/>
  <c r="U66" i="8" s="1"/>
  <c r="P66" i="8"/>
  <c r="P145" i="9" l="1"/>
  <c r="H145" i="9" s="1"/>
  <c r="T145" i="9"/>
  <c r="P67" i="8"/>
  <c r="T67" i="8"/>
  <c r="U67" i="8" s="1"/>
  <c r="P146" i="9" l="1"/>
  <c r="H146" i="9" s="1"/>
  <c r="T146" i="9"/>
  <c r="P68" i="8"/>
  <c r="T68" i="8"/>
  <c r="T147" i="9" l="1"/>
  <c r="P147" i="9"/>
  <c r="H147" i="9" s="1"/>
  <c r="T69" i="8"/>
  <c r="U69" i="8" s="1"/>
  <c r="P69" i="8"/>
  <c r="P148" i="9" l="1"/>
  <c r="H148" i="9" s="1"/>
  <c r="T148" i="9"/>
  <c r="P70" i="8"/>
  <c r="T70" i="8"/>
  <c r="U70" i="8" s="1"/>
  <c r="P149" i="9" l="1"/>
  <c r="H149" i="9" s="1"/>
  <c r="T149" i="9"/>
  <c r="T71" i="8"/>
  <c r="U71" i="8" s="1"/>
  <c r="P71" i="8"/>
  <c r="P150" i="9" l="1"/>
  <c r="H150" i="9" s="1"/>
  <c r="T150" i="9"/>
  <c r="P72" i="8"/>
  <c r="T72" i="8"/>
  <c r="U72" i="8" s="1"/>
  <c r="T151" i="9" l="1"/>
  <c r="P151" i="9"/>
  <c r="H151" i="9" s="1"/>
  <c r="T73" i="8"/>
  <c r="P73" i="8"/>
  <c r="P152" i="9" l="1"/>
  <c r="H152" i="9" s="1"/>
  <c r="T152" i="9"/>
  <c r="T74" i="8"/>
  <c r="U74" i="8" s="1"/>
  <c r="P74" i="8"/>
  <c r="P153" i="9" l="1"/>
  <c r="H153" i="9" s="1"/>
  <c r="T153" i="9"/>
  <c r="P75" i="8"/>
  <c r="T75" i="8"/>
  <c r="U75" i="8" s="1"/>
  <c r="P154" i="9" l="1"/>
  <c r="H154" i="9" s="1"/>
  <c r="T154" i="9"/>
  <c r="P76" i="8"/>
  <c r="T76" i="8"/>
  <c r="U76" i="8" s="1"/>
  <c r="P155" i="9" l="1"/>
  <c r="H155" i="9" s="1"/>
  <c r="T155" i="9"/>
  <c r="T77" i="8"/>
  <c r="P77" i="8"/>
  <c r="P156" i="9" l="1"/>
  <c r="H156" i="9" s="1"/>
  <c r="T156" i="9"/>
  <c r="T78" i="8"/>
  <c r="P78" i="8"/>
  <c r="P157" i="9" l="1"/>
  <c r="H157" i="9" s="1"/>
  <c r="T157" i="9"/>
  <c r="P79" i="8"/>
  <c r="T79" i="8"/>
  <c r="U79" i="8" s="1"/>
  <c r="P158" i="9" l="1"/>
  <c r="H158" i="9" s="1"/>
  <c r="T158" i="9"/>
  <c r="P80" i="8"/>
  <c r="T80" i="8"/>
  <c r="U80" i="8" s="1"/>
  <c r="P159" i="9" l="1"/>
  <c r="H159" i="9" s="1"/>
  <c r="T159" i="9"/>
  <c r="V38" i="9"/>
  <c r="V28" i="9"/>
  <c r="V32" i="9"/>
  <c r="V31" i="9"/>
  <c r="V34" i="9"/>
  <c r="V37" i="9"/>
  <c r="H37" i="9" s="1"/>
  <c r="V35" i="9"/>
  <c r="H35" i="9" s="1"/>
  <c r="V40" i="9"/>
  <c r="H40" i="9" s="1"/>
  <c r="V41" i="9"/>
  <c r="H41" i="9" s="1"/>
  <c r="V36" i="9"/>
  <c r="V30" i="9"/>
  <c r="V33" i="9"/>
  <c r="V42" i="9"/>
  <c r="H42" i="9" s="1"/>
  <c r="V45" i="9"/>
  <c r="H45" i="9" s="1"/>
  <c r="V44" i="9"/>
  <c r="H44" i="9" s="1"/>
  <c r="V29" i="9"/>
  <c r="V43" i="9"/>
  <c r="H43" i="9" s="1"/>
  <c r="T81" i="8"/>
  <c r="U81" i="8" s="1"/>
  <c r="P81" i="8"/>
  <c r="T160" i="9" l="1"/>
  <c r="P160" i="9"/>
  <c r="H160" i="9" s="1"/>
  <c r="H34" i="9"/>
  <c r="AK32" i="1"/>
  <c r="T32" i="1" s="1"/>
  <c r="H33" i="9"/>
  <c r="AK30" i="1"/>
  <c r="T30" i="1" s="1"/>
  <c r="H30" i="9"/>
  <c r="AK24" i="1"/>
  <c r="T24" i="1" s="1"/>
  <c r="H36" i="9"/>
  <c r="AK19" i="1"/>
  <c r="T19" i="1" s="1"/>
  <c r="H38" i="9"/>
  <c r="AK27" i="1"/>
  <c r="T27" i="1" s="1"/>
  <c r="H28" i="9"/>
  <c r="AK17" i="1"/>
  <c r="T17" i="1" s="1"/>
  <c r="H29" i="9"/>
  <c r="AK16" i="1"/>
  <c r="T16" i="1" s="1"/>
  <c r="H32" i="9"/>
  <c r="AK20" i="1"/>
  <c r="T20" i="1" s="1"/>
  <c r="H31" i="9"/>
  <c r="AK18" i="1"/>
  <c r="T82" i="8"/>
  <c r="P82" i="8"/>
  <c r="P161" i="9" l="1"/>
  <c r="H161" i="9" s="1"/>
  <c r="T161" i="9"/>
  <c r="T18" i="1"/>
  <c r="P83" i="8"/>
  <c r="T83" i="8"/>
  <c r="T162" i="9" l="1"/>
  <c r="P162" i="9"/>
  <c r="H162" i="9" s="1"/>
  <c r="P84" i="8"/>
  <c r="T84" i="8"/>
  <c r="U84" i="8" s="1"/>
  <c r="T163" i="9" l="1"/>
  <c r="P163" i="9"/>
  <c r="H163" i="9" s="1"/>
  <c r="T85" i="8"/>
  <c r="U85" i="8" s="1"/>
  <c r="P85" i="8"/>
  <c r="P164" i="9" l="1"/>
  <c r="H164" i="9" s="1"/>
  <c r="T164" i="9"/>
  <c r="T86" i="8"/>
  <c r="U86" i="8" s="1"/>
  <c r="P86" i="8"/>
  <c r="P165" i="9" l="1"/>
  <c r="H165" i="9" s="1"/>
  <c r="T165" i="9"/>
  <c r="P87" i="8"/>
  <c r="T87" i="8"/>
  <c r="U87" i="8" s="1"/>
  <c r="T166" i="9" l="1"/>
  <c r="P166" i="9"/>
  <c r="H166" i="9" s="1"/>
  <c r="P88" i="8"/>
  <c r="T88" i="8"/>
  <c r="P167" i="9" l="1"/>
  <c r="H167" i="9" s="1"/>
  <c r="T167" i="9"/>
  <c r="T89" i="8"/>
  <c r="U89" i="8" s="1"/>
  <c r="P89" i="8"/>
  <c r="T168" i="9" l="1"/>
  <c r="P168" i="9"/>
  <c r="H168" i="9" s="1"/>
  <c r="T90" i="8"/>
  <c r="U90" i="8" s="1"/>
  <c r="P90" i="8"/>
  <c r="T169" i="9" l="1"/>
  <c r="P169" i="9"/>
  <c r="H169" i="9" s="1"/>
  <c r="P91" i="8"/>
  <c r="T91" i="8"/>
  <c r="U91" i="8" s="1"/>
  <c r="P170" i="9" l="1"/>
  <c r="H170" i="9" s="1"/>
  <c r="T170" i="9"/>
  <c r="P92" i="8"/>
  <c r="T92" i="8"/>
  <c r="P171" i="9" l="1"/>
  <c r="H171" i="9" s="1"/>
  <c r="T171" i="9"/>
  <c r="P93" i="8"/>
  <c r="T93" i="8"/>
  <c r="P172" i="9" l="1"/>
  <c r="H172" i="9" s="1"/>
  <c r="T172" i="9"/>
  <c r="P94" i="8"/>
  <c r="T94" i="8"/>
  <c r="U94" i="8" s="1"/>
  <c r="P173" i="9" l="1"/>
  <c r="H173" i="9" s="1"/>
  <c r="T173" i="9"/>
  <c r="P95" i="8"/>
  <c r="T95" i="8"/>
  <c r="U95" i="8" s="1"/>
  <c r="P174" i="9" l="1"/>
  <c r="H174" i="9" s="1"/>
  <c r="T174" i="9"/>
  <c r="P96" i="8"/>
  <c r="T96" i="8"/>
  <c r="U96" i="8" s="1"/>
  <c r="P175" i="9" l="1"/>
  <c r="H175" i="9" s="1"/>
  <c r="T175" i="9"/>
  <c r="P97" i="8"/>
  <c r="T97" i="8"/>
  <c r="U97" i="8" s="1"/>
  <c r="P176" i="9" l="1"/>
  <c r="H176" i="9" s="1"/>
  <c r="T176" i="9"/>
  <c r="T98" i="8"/>
  <c r="P98" i="8"/>
  <c r="P177" i="9" l="1"/>
  <c r="H177" i="9" s="1"/>
  <c r="T177" i="9"/>
  <c r="T99" i="8"/>
  <c r="U99" i="8" s="1"/>
  <c r="P99" i="8"/>
  <c r="P178" i="9" l="1"/>
  <c r="H178" i="9" s="1"/>
  <c r="T178" i="9"/>
  <c r="P100" i="8"/>
  <c r="T100" i="8"/>
  <c r="U100" i="8" s="1"/>
  <c r="P179" i="9" l="1"/>
  <c r="H179" i="9" s="1"/>
  <c r="T179" i="9"/>
  <c r="T101" i="8"/>
  <c r="U101" i="8" s="1"/>
  <c r="P101" i="8"/>
  <c r="T180" i="9" l="1"/>
  <c r="P180" i="9"/>
  <c r="H180" i="9" s="1"/>
  <c r="P103" i="8"/>
  <c r="T103" i="8"/>
  <c r="U103" i="8" s="1"/>
  <c r="T102" i="8"/>
  <c r="U102" i="8" s="1"/>
  <c r="P102" i="8"/>
  <c r="P181" i="9" l="1"/>
  <c r="H181" i="9" s="1"/>
  <c r="T181" i="9"/>
  <c r="P104" i="8"/>
  <c r="T104" i="8"/>
  <c r="T182" i="9" l="1"/>
  <c r="P182" i="9"/>
  <c r="H182" i="9" s="1"/>
  <c r="P105" i="8"/>
  <c r="T105" i="8"/>
  <c r="U105" i="8" s="1"/>
  <c r="P183" i="9" l="1"/>
  <c r="H183" i="9" s="1"/>
  <c r="T183" i="9"/>
  <c r="T106" i="8"/>
  <c r="U106" i="8" s="1"/>
  <c r="P106" i="8"/>
  <c r="P184" i="9" l="1"/>
  <c r="H184" i="9" s="1"/>
  <c r="T184" i="9"/>
  <c r="T107" i="8"/>
  <c r="U107" i="8" s="1"/>
  <c r="P107" i="8"/>
  <c r="T185" i="9" l="1"/>
  <c r="P185" i="9"/>
  <c r="H185" i="9" s="1"/>
  <c r="P108" i="8"/>
  <c r="T108" i="8"/>
  <c r="U108" i="8" s="1"/>
  <c r="T186" i="9" l="1"/>
  <c r="P186" i="9"/>
  <c r="H186" i="9" s="1"/>
  <c r="T109" i="8"/>
  <c r="P109" i="8"/>
  <c r="P187" i="9" l="1"/>
  <c r="H187" i="9" s="1"/>
  <c r="T187" i="9"/>
  <c r="P110" i="8"/>
  <c r="T110" i="8"/>
  <c r="U110" i="8" s="1"/>
  <c r="T188" i="9" l="1"/>
  <c r="P188" i="9"/>
  <c r="H188" i="9" s="1"/>
  <c r="T111" i="8"/>
  <c r="U111" i="8" s="1"/>
  <c r="P111" i="8"/>
  <c r="T189" i="9" l="1"/>
  <c r="P189" i="9"/>
  <c r="H189" i="9" s="1"/>
  <c r="P112" i="8"/>
  <c r="T112" i="8"/>
  <c r="U112" i="8" s="1"/>
  <c r="T190" i="9" l="1"/>
  <c r="P190" i="9"/>
  <c r="H190" i="9" s="1"/>
  <c r="P114" i="8"/>
  <c r="T114" i="8"/>
  <c r="U114" i="8" s="1"/>
  <c r="P113" i="8"/>
  <c r="T113" i="8"/>
  <c r="U113" i="8" s="1"/>
  <c r="P191" i="9" l="1"/>
  <c r="H191" i="9" s="1"/>
  <c r="T191" i="9"/>
  <c r="T115" i="8"/>
  <c r="P115" i="8"/>
  <c r="T192" i="9" l="1"/>
  <c r="P192" i="9"/>
  <c r="H192" i="9" s="1"/>
  <c r="T116" i="8"/>
  <c r="U116" i="8" s="1"/>
  <c r="P116" i="8"/>
  <c r="T193" i="9" l="1"/>
  <c r="P193" i="9"/>
  <c r="H193" i="9" s="1"/>
  <c r="P117" i="8"/>
  <c r="T117" i="8"/>
  <c r="U117" i="8" s="1"/>
  <c r="P194" i="9" l="1"/>
  <c r="H194" i="9" s="1"/>
  <c r="T194" i="9"/>
  <c r="P118" i="8"/>
  <c r="T118" i="8"/>
  <c r="U118" i="8" s="1"/>
  <c r="P195" i="9" l="1"/>
  <c r="H195" i="9" s="1"/>
  <c r="T195" i="9"/>
  <c r="P119" i="8"/>
  <c r="T119" i="8"/>
  <c r="P196" i="9" l="1"/>
  <c r="H196" i="9" s="1"/>
  <c r="T196" i="9"/>
  <c r="V51" i="9"/>
  <c r="H51" i="9" s="1"/>
  <c r="V54" i="9"/>
  <c r="H54" i="9" s="1"/>
  <c r="V52" i="9"/>
  <c r="H52" i="9" s="1"/>
  <c r="V53" i="9"/>
  <c r="H53" i="9" s="1"/>
  <c r="V47" i="9"/>
  <c r="H47" i="9" s="1"/>
  <c r="V49" i="9"/>
  <c r="H49" i="9" s="1"/>
  <c r="V50" i="9"/>
  <c r="H50" i="9" s="1"/>
  <c r="V48" i="9"/>
  <c r="H48" i="9" s="1"/>
  <c r="T120" i="8"/>
  <c r="P120" i="8"/>
  <c r="P197" i="9" l="1"/>
  <c r="H197" i="9" s="1"/>
  <c r="T197" i="9"/>
  <c r="AK21" i="1"/>
  <c r="T21" i="1" s="1"/>
  <c r="AW39" i="1"/>
  <c r="AJ102" i="1"/>
  <c r="S102" i="1" s="1"/>
  <c r="AV111" i="1"/>
  <c r="AV101" i="1"/>
  <c r="AW8" i="1"/>
  <c r="AW35" i="1"/>
  <c r="AK5" i="1"/>
  <c r="T5" i="1" s="1"/>
  <c r="AW44" i="1"/>
  <c r="AW5" i="1"/>
  <c r="AW46" i="1"/>
  <c r="AK10" i="1"/>
  <c r="T10" i="1" s="1"/>
  <c r="AV106" i="1"/>
  <c r="AW7" i="1"/>
  <c r="AK8" i="1"/>
  <c r="T8" i="1" s="1"/>
  <c r="AW19" i="1"/>
  <c r="AW6" i="1"/>
  <c r="AW27" i="1"/>
  <c r="AW55" i="1"/>
  <c r="AK9" i="1"/>
  <c r="T9" i="1" s="1"/>
  <c r="AW36" i="1"/>
  <c r="AV102" i="1"/>
  <c r="AJ111" i="1"/>
  <c r="S111" i="1" s="1"/>
  <c r="AW43" i="1"/>
  <c r="AK29" i="1"/>
  <c r="T29" i="1" s="1"/>
  <c r="AJ103" i="1"/>
  <c r="S103" i="1" s="1"/>
  <c r="AJ106" i="1"/>
  <c r="S106" i="1" s="1"/>
  <c r="AK6" i="1"/>
  <c r="AW45" i="1"/>
  <c r="AW9" i="1"/>
  <c r="AV104" i="1"/>
  <c r="AJ109" i="1"/>
  <c r="S109" i="1" s="1"/>
  <c r="AV103" i="1"/>
  <c r="AV105" i="1"/>
  <c r="AJ105" i="1"/>
  <c r="S105" i="1" s="1"/>
  <c r="AW52" i="1"/>
  <c r="AW10" i="1"/>
  <c r="AW42" i="1"/>
  <c r="AK7" i="1"/>
  <c r="T7" i="1" s="1"/>
  <c r="AJ101" i="1"/>
  <c r="S101" i="1" s="1"/>
  <c r="AW47" i="1"/>
  <c r="AW29" i="1"/>
  <c r="AJ104" i="1"/>
  <c r="S104" i="1" s="1"/>
  <c r="AW48" i="1"/>
  <c r="AV109" i="1"/>
  <c r="AW51" i="1"/>
  <c r="AW38" i="1"/>
  <c r="P121" i="8"/>
  <c r="T121" i="8"/>
  <c r="U121" i="8" s="1"/>
  <c r="P198" i="9" l="1"/>
  <c r="H198" i="9" s="1"/>
  <c r="T198" i="9"/>
  <c r="T6" i="1"/>
  <c r="P122" i="8"/>
  <c r="T122" i="8"/>
  <c r="U122" i="8" s="1"/>
  <c r="P199" i="9" l="1"/>
  <c r="H199" i="9" s="1"/>
  <c r="T199" i="9"/>
  <c r="P123" i="8"/>
  <c r="T123" i="8"/>
  <c r="U123" i="8" s="1"/>
  <c r="P200" i="9" l="1"/>
  <c r="H200" i="9" s="1"/>
  <c r="T200" i="9"/>
  <c r="T124" i="8"/>
  <c r="P124" i="8"/>
  <c r="T201" i="9" l="1"/>
  <c r="P201" i="9"/>
  <c r="H201" i="9" s="1"/>
  <c r="P125" i="8"/>
  <c r="T125" i="8"/>
  <c r="P202" i="9" l="1"/>
  <c r="H202" i="9" s="1"/>
  <c r="T202" i="9"/>
  <c r="V97" i="9"/>
  <c r="H97" i="9" s="1"/>
  <c r="V74" i="9"/>
  <c r="H74" i="9" s="1"/>
  <c r="V102" i="9"/>
  <c r="H102" i="9" s="1"/>
  <c r="V110" i="9"/>
  <c r="H110" i="9" s="1"/>
  <c r="V78" i="9"/>
  <c r="H78" i="9" s="1"/>
  <c r="V109" i="9"/>
  <c r="H109" i="9" s="1"/>
  <c r="V76" i="9"/>
  <c r="H76" i="9" s="1"/>
  <c r="V86" i="9"/>
  <c r="H86" i="9" s="1"/>
  <c r="V135" i="9"/>
  <c r="H135" i="9" s="1"/>
  <c r="V91" i="9"/>
  <c r="H91" i="9" s="1"/>
  <c r="V88" i="9"/>
  <c r="H88" i="9" s="1"/>
  <c r="V89" i="9"/>
  <c r="H89" i="9" s="1"/>
  <c r="V112" i="9"/>
  <c r="H112" i="9" s="1"/>
  <c r="V113" i="9"/>
  <c r="H113" i="9" s="1"/>
  <c r="V115" i="9"/>
  <c r="H115" i="9" s="1"/>
  <c r="V93" i="9"/>
  <c r="H93" i="9" s="1"/>
  <c r="V106" i="9"/>
  <c r="H106" i="9" s="1"/>
  <c r="V136" i="9"/>
  <c r="H136" i="9" s="1"/>
  <c r="V94" i="9"/>
  <c r="H94" i="9" s="1"/>
  <c r="V95" i="9"/>
  <c r="H95" i="9" s="1"/>
  <c r="V107" i="9"/>
  <c r="H107" i="9" s="1"/>
  <c r="V79" i="9"/>
  <c r="H79" i="9" s="1"/>
  <c r="V101" i="9"/>
  <c r="H101" i="9" s="1"/>
  <c r="V103" i="9"/>
  <c r="H103" i="9" s="1"/>
  <c r="V75" i="9"/>
  <c r="H75" i="9" s="1"/>
  <c r="V92" i="9"/>
  <c r="H92" i="9" s="1"/>
  <c r="V100" i="9"/>
  <c r="H100" i="9" s="1"/>
  <c r="V108" i="9"/>
  <c r="H108" i="9" s="1"/>
  <c r="V99" i="9"/>
  <c r="H99" i="9" s="1"/>
  <c r="V105" i="9"/>
  <c r="H105" i="9" s="1"/>
  <c r="V81" i="9"/>
  <c r="H81" i="9" s="1"/>
  <c r="V83" i="9"/>
  <c r="H83" i="9" s="1"/>
  <c r="V85" i="9"/>
  <c r="H85" i="9" s="1"/>
  <c r="V98" i="9"/>
  <c r="H98" i="9" s="1"/>
  <c r="V77" i="9"/>
  <c r="H77" i="9" s="1"/>
  <c r="V114" i="9"/>
  <c r="H114" i="9" s="1"/>
  <c r="V116" i="9"/>
  <c r="H116" i="9" s="1"/>
  <c r="V134" i="9"/>
  <c r="H134" i="9" s="1"/>
  <c r="AW62" i="1"/>
  <c r="AV18" i="1"/>
  <c r="AW133" i="1"/>
  <c r="AW109" i="1"/>
  <c r="AW137" i="1"/>
  <c r="AK62" i="1"/>
  <c r="T62" i="1" s="1"/>
  <c r="AW134" i="1"/>
  <c r="AJ7" i="1"/>
  <c r="S7" i="1" s="1"/>
  <c r="AW66" i="1"/>
  <c r="AV21" i="1"/>
  <c r="AW64" i="1"/>
  <c r="AW80" i="1"/>
  <c r="AW104" i="1"/>
  <c r="AJ16" i="1"/>
  <c r="S16" i="1" s="1"/>
  <c r="AW124" i="1"/>
  <c r="AV5" i="1"/>
  <c r="AW118" i="1"/>
  <c r="AV9" i="1"/>
  <c r="AW76" i="1"/>
  <c r="AK133" i="1"/>
  <c r="T133" i="1" s="1"/>
  <c r="AW71" i="1"/>
  <c r="AJ6" i="1"/>
  <c r="AW84" i="1"/>
  <c r="AW102" i="1"/>
  <c r="AW101" i="1"/>
  <c r="AW81" i="1"/>
  <c r="AW140" i="1"/>
  <c r="AV17" i="1"/>
  <c r="AW103" i="1"/>
  <c r="AV24" i="1"/>
  <c r="AV19" i="1"/>
  <c r="AV10" i="1"/>
  <c r="AV27" i="1"/>
  <c r="T126" i="8"/>
  <c r="U126" i="8" s="1"/>
  <c r="P126" i="8"/>
  <c r="AJ10" i="1" l="1"/>
  <c r="S10" i="1" s="1"/>
  <c r="AK76" i="1"/>
  <c r="T76" i="1" s="1"/>
  <c r="AK79" i="1"/>
  <c r="T79" i="1" s="1"/>
  <c r="AJ24" i="1"/>
  <c r="S24" i="1" s="1"/>
  <c r="AJ9" i="1"/>
  <c r="S9" i="1" s="1"/>
  <c r="AK124" i="1"/>
  <c r="T124" i="1" s="1"/>
  <c r="AJ5" i="1"/>
  <c r="S5" i="1" s="1"/>
  <c r="AK105" i="1"/>
  <c r="T105" i="1" s="1"/>
  <c r="AK66" i="1"/>
  <c r="T66" i="1" s="1"/>
  <c r="AJ27" i="1"/>
  <c r="S27" i="1" s="1"/>
  <c r="AK109" i="1"/>
  <c r="T109" i="1" s="1"/>
  <c r="AK102" i="1"/>
  <c r="T102" i="1" s="1"/>
  <c r="AK101" i="1"/>
  <c r="T101" i="1" s="1"/>
  <c r="AK80" i="1"/>
  <c r="T80" i="1" s="1"/>
  <c r="AK103" i="1"/>
  <c r="T103" i="1" s="1"/>
  <c r="AK84" i="1"/>
  <c r="T84" i="1" s="1"/>
  <c r="AK81" i="1"/>
  <c r="T81" i="1" s="1"/>
  <c r="AK134" i="1"/>
  <c r="T134" i="1" s="1"/>
  <c r="AK104" i="1"/>
  <c r="T104" i="1" s="1"/>
  <c r="AJ17" i="1"/>
  <c r="S17" i="1" s="1"/>
  <c r="AJ19" i="1"/>
  <c r="S19" i="1" s="1"/>
  <c r="AK137" i="1"/>
  <c r="T137" i="1" s="1"/>
  <c r="AK118" i="1"/>
  <c r="T118" i="1" s="1"/>
  <c r="AJ21" i="1"/>
  <c r="S21" i="1" s="1"/>
  <c r="AV6" i="1"/>
  <c r="AW79" i="1"/>
  <c r="AK63" i="1"/>
  <c r="T63" i="1" s="1"/>
  <c r="AV7" i="1"/>
  <c r="AW92" i="1"/>
  <c r="AV16" i="1"/>
  <c r="AK140" i="1"/>
  <c r="T140" i="1" s="1"/>
  <c r="AK92" i="1"/>
  <c r="T92" i="1" s="1"/>
  <c r="AK71" i="1"/>
  <c r="T71" i="1" s="1"/>
  <c r="AJ18" i="1"/>
  <c r="S18" i="1" s="1"/>
  <c r="AW63" i="1"/>
  <c r="AW105" i="1"/>
  <c r="S6" i="1"/>
  <c r="AK64" i="1"/>
  <c r="T64" i="1" s="1"/>
  <c r="T127" i="8"/>
  <c r="U127" i="8" s="1"/>
  <c r="P127" i="8"/>
  <c r="T128" i="8" l="1"/>
  <c r="U128" i="8" s="1"/>
  <c r="P128" i="8"/>
  <c r="P129" i="8" l="1"/>
  <c r="T129" i="8"/>
  <c r="U129" i="8" s="1"/>
  <c r="P131" i="8" l="1"/>
  <c r="T131" i="8"/>
  <c r="T132" i="8" l="1"/>
  <c r="U132" i="8" s="1"/>
  <c r="P132" i="8"/>
  <c r="T133" i="8" l="1"/>
  <c r="U133" i="8" s="1"/>
  <c r="P133" i="8"/>
  <c r="T134" i="8" l="1"/>
  <c r="U134" i="8" s="1"/>
  <c r="P134" i="8"/>
  <c r="P135" i="8" l="1"/>
  <c r="T135" i="8"/>
  <c r="U135" i="8" s="1"/>
  <c r="P137" i="8" l="1"/>
  <c r="T137" i="8"/>
  <c r="T138" i="8" l="1"/>
  <c r="U138" i="8" s="1"/>
  <c r="P138" i="8"/>
  <c r="T139" i="8" l="1"/>
  <c r="U139" i="8" s="1"/>
  <c r="P139" i="8"/>
  <c r="P140" i="8" l="1"/>
  <c r="T140" i="8"/>
  <c r="U140" i="8" s="1"/>
  <c r="T141" i="8" l="1"/>
  <c r="U141" i="8" s="1"/>
  <c r="P141" i="8"/>
  <c r="P142" i="8" l="1"/>
  <c r="T142" i="8"/>
  <c r="P143" i="8" l="1"/>
  <c r="T143" i="8"/>
  <c r="U143" i="8" s="1"/>
  <c r="T144" i="8" l="1"/>
  <c r="U144" i="8" s="1"/>
  <c r="P144" i="8"/>
  <c r="T145" i="8" l="1"/>
  <c r="U145" i="8" s="1"/>
  <c r="P145" i="8"/>
  <c r="T146" i="8" l="1"/>
  <c r="U146" i="8" s="1"/>
  <c r="P146" i="8"/>
  <c r="P147" i="8" l="1"/>
  <c r="T147" i="8"/>
  <c r="T148" i="8" l="1"/>
  <c r="P148" i="8"/>
  <c r="T149" i="8" l="1"/>
  <c r="U149" i="8" s="1"/>
  <c r="P149" i="8"/>
  <c r="P150" i="8" l="1"/>
  <c r="T150" i="8"/>
  <c r="U150" i="8" s="1"/>
  <c r="T151" i="8" l="1"/>
  <c r="U151" i="8" s="1"/>
  <c r="P151" i="8"/>
  <c r="P152" i="8" l="1"/>
  <c r="T152" i="8"/>
  <c r="P153" i="8" l="1"/>
  <c r="T153" i="8"/>
  <c r="T154" i="8" l="1"/>
  <c r="P154" i="8"/>
  <c r="T155" i="8" l="1"/>
  <c r="U155" i="8" s="1"/>
  <c r="P155" i="8"/>
  <c r="T156" i="8" l="1"/>
  <c r="U156" i="8" s="1"/>
  <c r="P156" i="8"/>
  <c r="P157" i="8" l="1"/>
  <c r="T157" i="8"/>
  <c r="U157" i="8" s="1"/>
  <c r="T158" i="8" l="1"/>
  <c r="U158" i="8" s="1"/>
  <c r="P158" i="8"/>
  <c r="T159" i="8" l="1"/>
  <c r="P159" i="8"/>
  <c r="P160" i="8" l="1"/>
  <c r="T160" i="8"/>
  <c r="U160" i="8" s="1"/>
  <c r="P161" i="8" l="1"/>
  <c r="T161" i="8"/>
  <c r="U161" i="8" s="1"/>
  <c r="T162" i="8" l="1"/>
  <c r="U162" i="8" s="1"/>
  <c r="P162" i="8"/>
  <c r="T163" i="8" l="1"/>
  <c r="U163" i="8" s="1"/>
  <c r="P163" i="8"/>
  <c r="P164" i="8" l="1"/>
  <c r="T164" i="8"/>
  <c r="T165" i="8" l="1"/>
  <c r="P165" i="8"/>
  <c r="T166" i="8" l="1"/>
  <c r="U166" i="8" s="1"/>
  <c r="P166" i="8"/>
  <c r="P167" i="8" l="1"/>
  <c r="T167" i="8"/>
  <c r="U167" i="8" s="1"/>
  <c r="P168" i="8" l="1"/>
  <c r="T168" i="8"/>
  <c r="U168" i="8" s="1"/>
  <c r="P169" i="8" l="1"/>
  <c r="T169" i="8"/>
  <c r="P170" i="8" l="1"/>
  <c r="T170" i="8"/>
  <c r="T171" i="8" l="1"/>
  <c r="P171" i="8"/>
  <c r="P172" i="8" l="1"/>
  <c r="T172" i="8"/>
  <c r="U172" i="8" s="1"/>
  <c r="T173" i="8" l="1"/>
  <c r="U173" i="8" s="1"/>
  <c r="P173" i="8"/>
  <c r="T174" i="8" l="1"/>
  <c r="U174" i="8" s="1"/>
  <c r="P174" i="8"/>
  <c r="T175" i="8" l="1"/>
  <c r="U175" i="8" s="1"/>
  <c r="P175" i="8"/>
  <c r="P176" i="8" l="1"/>
  <c r="T176" i="8"/>
  <c r="T177" i="8" l="1"/>
  <c r="U177" i="8" s="1"/>
  <c r="P177" i="8"/>
  <c r="T178" i="8" l="1"/>
  <c r="U178" i="8" s="1"/>
  <c r="P178" i="8"/>
  <c r="T179" i="8" l="1"/>
  <c r="U179" i="8" s="1"/>
  <c r="P179" i="8"/>
  <c r="T180" i="8" l="1"/>
  <c r="U180" i="8" s="1"/>
  <c r="P180" i="8"/>
  <c r="T181" i="8" l="1"/>
  <c r="P181" i="8"/>
  <c r="T182" i="8" l="1"/>
  <c r="U182" i="8" s="1"/>
  <c r="P182" i="8"/>
  <c r="P183" i="8" l="1"/>
  <c r="T183" i="8"/>
  <c r="U183" i="8" s="1"/>
  <c r="P184" i="8" l="1"/>
  <c r="T184" i="8"/>
  <c r="U184" i="8" s="1"/>
  <c r="P185" i="8" l="1"/>
  <c r="T185" i="8"/>
  <c r="U185" i="8" s="1"/>
  <c r="P186" i="8" l="1"/>
  <c r="T186" i="8"/>
  <c r="P187" i="8" l="1"/>
  <c r="T187" i="8"/>
  <c r="U187" i="8" s="1"/>
  <c r="P188" i="8" l="1"/>
  <c r="T188" i="8"/>
  <c r="U188" i="8" s="1"/>
  <c r="P189" i="8" l="1"/>
  <c r="T189" i="8"/>
  <c r="U189" i="8" s="1"/>
  <c r="T190" i="8" l="1"/>
  <c r="U190" i="8" s="1"/>
  <c r="P190" i="8"/>
  <c r="T191" i="8" l="1"/>
  <c r="P191" i="8"/>
  <c r="P192" i="8" l="1"/>
  <c r="T192" i="8"/>
  <c r="U192" i="8" s="1"/>
  <c r="T193" i="8" l="1"/>
  <c r="U193" i="8" s="1"/>
  <c r="P193" i="8"/>
  <c r="T194" i="8" l="1"/>
  <c r="U194" i="8" s="1"/>
  <c r="P194" i="8"/>
  <c r="T195" i="8" l="1"/>
  <c r="U195" i="8" s="1"/>
  <c r="P195" i="8"/>
  <c r="P196" i="8" l="1"/>
  <c r="T196" i="8"/>
  <c r="U196" i="8" s="1"/>
  <c r="P197" i="8" l="1"/>
  <c r="T197" i="8"/>
  <c r="P198" i="8" l="1"/>
  <c r="T198" i="8"/>
  <c r="U198" i="8" s="1"/>
  <c r="P199" i="8" l="1"/>
  <c r="T199" i="8"/>
  <c r="U199" i="8" s="1"/>
  <c r="T200" i="8" l="1"/>
  <c r="U200" i="8" s="1"/>
  <c r="P200" i="8"/>
  <c r="T201" i="8" l="1"/>
  <c r="U201" i="8" s="1"/>
  <c r="P201" i="8"/>
  <c r="T202" i="8" l="1"/>
  <c r="P202" i="8"/>
  <c r="T203" i="8" l="1"/>
  <c r="U203" i="8" s="1"/>
  <c r="P203" i="8"/>
  <c r="P204" i="8" l="1"/>
  <c r="T204" i="8"/>
  <c r="U204" i="8" s="1"/>
  <c r="T205" i="8" l="1"/>
  <c r="U205" i="8" s="1"/>
  <c r="P205" i="8"/>
  <c r="T206" i="8" l="1"/>
  <c r="P206" i="8"/>
  <c r="T207" i="8" l="1"/>
  <c r="P207" i="8"/>
  <c r="P208" i="8" l="1"/>
  <c r="T208" i="8"/>
  <c r="U208" i="8" s="1"/>
  <c r="P209" i="8" l="1"/>
  <c r="T209" i="8"/>
  <c r="U209" i="8" s="1"/>
  <c r="T210" i="8" l="1"/>
  <c r="U210" i="8" s="1"/>
  <c r="P210" i="8"/>
  <c r="T211" i="8" l="1"/>
  <c r="U211" i="8" s="1"/>
  <c r="P211" i="8"/>
  <c r="P212" i="8" l="1"/>
  <c r="T212" i="8"/>
  <c r="P213" i="8" l="1"/>
  <c r="T213" i="8"/>
  <c r="U213" i="8" s="1"/>
  <c r="T214" i="8" l="1"/>
  <c r="U214" i="8" s="1"/>
  <c r="P214" i="8"/>
  <c r="T215" i="8" l="1"/>
  <c r="U215" i="8" s="1"/>
  <c r="P215" i="8"/>
  <c r="T216" i="8" l="1"/>
  <c r="U216" i="8" s="1"/>
  <c r="P216" i="8"/>
  <c r="T217" i="8" l="1"/>
  <c r="U217" i="8" s="1"/>
  <c r="P217" i="8"/>
  <c r="P218" i="8" l="1"/>
  <c r="T218" i="8"/>
  <c r="P219" i="8" l="1"/>
  <c r="T219" i="8"/>
  <c r="U219" i="8" s="1"/>
  <c r="T220" i="8" l="1"/>
  <c r="U220" i="8" s="1"/>
  <c r="P220" i="8"/>
  <c r="T221" i="8" l="1"/>
  <c r="U221" i="8" s="1"/>
  <c r="P221" i="8"/>
  <c r="P222" i="8" l="1"/>
  <c r="T222" i="8"/>
  <c r="T223" i="8" l="1"/>
  <c r="P223" i="8"/>
  <c r="T224" i="8" l="1"/>
  <c r="U224" i="8" s="1"/>
  <c r="P224" i="8"/>
  <c r="P225" i="8" l="1"/>
  <c r="T225" i="8"/>
  <c r="U225" i="8" s="1"/>
  <c r="P226" i="8" l="1"/>
  <c r="T226" i="8"/>
  <c r="U226" i="8" s="1"/>
  <c r="P227" i="8" l="1"/>
  <c r="T227" i="8"/>
  <c r="T228" i="8" l="1"/>
  <c r="U228" i="8" s="1"/>
  <c r="P228" i="8"/>
  <c r="P229" i="8" l="1"/>
  <c r="T229" i="8"/>
  <c r="U229" i="8" s="1"/>
  <c r="P230" i="8" l="1"/>
  <c r="T230" i="8"/>
  <c r="U230" i="8" s="1"/>
  <c r="P231" i="8" l="1"/>
  <c r="T231" i="8"/>
  <c r="U231" i="8" s="1"/>
  <c r="T232" i="8" l="1"/>
  <c r="U232" i="8" s="1"/>
  <c r="P232" i="8"/>
  <c r="T233" i="8" l="1"/>
  <c r="P233" i="8"/>
  <c r="P234" i="8" l="1"/>
  <c r="T234" i="8"/>
  <c r="U234" i="8" s="1"/>
  <c r="T235" i="8" l="1"/>
  <c r="U235" i="8" s="1"/>
  <c r="P235" i="8"/>
  <c r="P236" i="8" l="1"/>
  <c r="T236" i="8"/>
  <c r="U236" i="8" s="1"/>
  <c r="T237" i="8" l="1"/>
  <c r="U237" i="8" s="1"/>
  <c r="P237" i="8"/>
  <c r="P238" i="8" l="1"/>
  <c r="T238" i="8"/>
  <c r="P239" i="8" l="1"/>
  <c r="T239" i="8"/>
  <c r="U239" i="8" s="1"/>
  <c r="P240" i="8" l="1"/>
  <c r="T240" i="8"/>
  <c r="U240" i="8" s="1"/>
  <c r="T241" i="8" l="1"/>
  <c r="U241" i="8" s="1"/>
  <c r="P241" i="8"/>
  <c r="T242" i="8" l="1"/>
  <c r="P242" i="8"/>
  <c r="P243" i="8" l="1"/>
  <c r="T243" i="8"/>
  <c r="T244" i="8" l="1"/>
  <c r="U244" i="8" s="1"/>
  <c r="P244" i="8"/>
  <c r="T245" i="8" l="1"/>
  <c r="U245" i="8" s="1"/>
  <c r="P245" i="8"/>
  <c r="P246" i="8" l="1"/>
  <c r="T246" i="8"/>
  <c r="U246" i="8" s="1"/>
  <c r="T247" i="8" l="1"/>
  <c r="P247" i="8"/>
  <c r="P248" i="8" l="1"/>
  <c r="T248" i="8"/>
  <c r="T249" i="8" l="1"/>
  <c r="U249" i="8" s="1"/>
  <c r="P249" i="8"/>
  <c r="P250" i="8" l="1"/>
  <c r="T250" i="8"/>
  <c r="U250" i="8" s="1"/>
  <c r="P251" i="8" l="1"/>
  <c r="T251" i="8"/>
  <c r="U251" i="8" s="1"/>
  <c r="T252" i="8" l="1"/>
  <c r="U252" i="8" s="1"/>
  <c r="P252" i="8"/>
  <c r="T253" i="8" l="1"/>
  <c r="P253" i="8"/>
  <c r="P254" i="8" l="1"/>
  <c r="T254" i="8"/>
  <c r="U254" i="8" s="1"/>
  <c r="T255" i="8" l="1"/>
  <c r="U255" i="8" s="1"/>
  <c r="P255" i="8"/>
  <c r="T256" i="8" l="1"/>
  <c r="U256" i="8" s="1"/>
  <c r="P256" i="8"/>
  <c r="T257" i="8" l="1"/>
  <c r="U257" i="8" s="1"/>
  <c r="P257" i="8"/>
  <c r="P258" i="8" l="1"/>
  <c r="T258" i="8"/>
  <c r="P259" i="8" l="1"/>
  <c r="T259" i="8"/>
  <c r="U259" i="8" s="1"/>
  <c r="T260" i="8" l="1"/>
  <c r="U260" i="8" s="1"/>
  <c r="P260" i="8"/>
  <c r="T261" i="8" l="1"/>
  <c r="U261" i="8" s="1"/>
  <c r="P261" i="8"/>
  <c r="T262" i="8" l="1"/>
  <c r="U262" i="8" s="1"/>
  <c r="P262" i="8"/>
  <c r="T263" i="8" l="1"/>
  <c r="P263" i="8"/>
  <c r="T264" i="8" l="1"/>
  <c r="U264" i="8" s="1"/>
  <c r="P264" i="8"/>
  <c r="P265" i="8" l="1"/>
  <c r="T265" i="8"/>
  <c r="U265" i="8" s="1"/>
  <c r="P266" i="8" l="1"/>
  <c r="T266" i="8"/>
  <c r="U266" i="8" s="1"/>
  <c r="P267" i="8" l="1"/>
  <c r="T267" i="8"/>
  <c r="T268" i="8" l="1"/>
  <c r="P268" i="8"/>
  <c r="T269" i="8" l="1"/>
  <c r="U269" i="8" s="1"/>
  <c r="P269" i="8"/>
  <c r="P270" i="8" l="1"/>
  <c r="T270" i="8"/>
  <c r="U270" i="8" s="1"/>
  <c r="P271" i="8" l="1"/>
  <c r="T271" i="8"/>
  <c r="U271" i="8" s="1"/>
  <c r="T272" i="8" l="1"/>
  <c r="U272" i="8" s="1"/>
  <c r="P272" i="8"/>
  <c r="T273" i="8" l="1"/>
  <c r="P273" i="8"/>
  <c r="P274" i="8" l="1"/>
  <c r="T274" i="8"/>
  <c r="U274" i="8" s="1"/>
  <c r="P275" i="8" l="1"/>
  <c r="T275" i="8"/>
  <c r="U275" i="8" s="1"/>
  <c r="P276" i="8" l="1"/>
  <c r="T276" i="8"/>
  <c r="U276" i="8" s="1"/>
  <c r="T277" i="8" l="1"/>
  <c r="P277" i="8"/>
  <c r="T278" i="8" l="1"/>
  <c r="P278" i="8"/>
  <c r="P279" i="8" l="1"/>
  <c r="T279" i="8"/>
  <c r="U279" i="8" s="1"/>
  <c r="T280" i="8" l="1"/>
  <c r="U280" i="8" s="1"/>
  <c r="P280" i="8"/>
  <c r="P281" i="8" l="1"/>
  <c r="T281" i="8"/>
  <c r="U281" i="8" s="1"/>
  <c r="P282" i="8" l="1"/>
  <c r="T282" i="8"/>
  <c r="P283" i="8" l="1"/>
  <c r="T283" i="8"/>
  <c r="P284" i="8" l="1"/>
  <c r="T284" i="8"/>
  <c r="P285" i="8" l="1"/>
  <c r="T285" i="8"/>
  <c r="P286" i="8" l="1"/>
  <c r="T286" i="8"/>
  <c r="T287" i="8" l="1"/>
  <c r="P287" i="8"/>
  <c r="T288" i="8" l="1"/>
  <c r="P288" i="8"/>
  <c r="T289" i="8" l="1"/>
  <c r="P289" i="8"/>
  <c r="P290" i="8" l="1"/>
  <c r="T290" i="8"/>
  <c r="P291" i="8" l="1"/>
  <c r="T291" i="8"/>
  <c r="P292" i="8" l="1"/>
  <c r="T292" i="8"/>
  <c r="T293" i="8" l="1"/>
  <c r="P293" i="8"/>
  <c r="T294" i="8" l="1"/>
  <c r="P294" i="8"/>
  <c r="T295" i="8" l="1"/>
  <c r="P295" i="8"/>
  <c r="T296" i="8" l="1"/>
  <c r="P296" i="8"/>
  <c r="P297" i="8" l="1"/>
  <c r="T297" i="8"/>
  <c r="P298" i="8" l="1"/>
  <c r="T298" i="8"/>
  <c r="P299" i="8" l="1"/>
  <c r="T299" i="8"/>
  <c r="T300" i="8" l="1"/>
  <c r="P300" i="8"/>
  <c r="T301" i="8" l="1"/>
  <c r="P301" i="8"/>
  <c r="P302" i="8" l="1"/>
  <c r="T302" i="8"/>
  <c r="T303" i="8" l="1"/>
  <c r="P303" i="8"/>
  <c r="T304" i="8" l="1"/>
  <c r="P304" i="8"/>
  <c r="P305" i="8" l="1"/>
  <c r="T305" i="8"/>
  <c r="P306" i="8" l="1"/>
  <c r="T306" i="8"/>
  <c r="P307" i="8" l="1"/>
  <c r="T307" i="8"/>
  <c r="T308" i="8" l="1"/>
  <c r="P308" i="8"/>
  <c r="T309" i="8" l="1"/>
  <c r="P309" i="8"/>
  <c r="P310" i="8" l="1"/>
  <c r="T310" i="8"/>
  <c r="P311" i="8" l="1"/>
  <c r="T311" i="8"/>
  <c r="T312" i="8" l="1"/>
  <c r="P312" i="8"/>
  <c r="T313" i="8" l="1"/>
  <c r="P313" i="8"/>
  <c r="P314" i="8" l="1"/>
  <c r="T314" i="8"/>
  <c r="P315" i="8" l="1"/>
  <c r="T315" i="8"/>
  <c r="T316" i="8" l="1"/>
  <c r="P316" i="8"/>
  <c r="T317" i="8" l="1"/>
  <c r="P317" i="8"/>
  <c r="P318" i="8" l="1"/>
  <c r="T318" i="8"/>
  <c r="P319" i="8" l="1"/>
  <c r="T319" i="8"/>
  <c r="T320" i="8" l="1"/>
  <c r="P320" i="8"/>
  <c r="T321" i="8" l="1"/>
  <c r="P321" i="8"/>
  <c r="P322" i="8" l="1"/>
  <c r="T322" i="8"/>
  <c r="T323" i="8" l="1"/>
  <c r="P323" i="8"/>
  <c r="T324" i="8" l="1"/>
  <c r="P324" i="8"/>
  <c r="T325" i="8" l="1"/>
  <c r="P325" i="8"/>
  <c r="T326" i="8" l="1"/>
  <c r="P326" i="8"/>
  <c r="P327" i="8" l="1"/>
  <c r="T327" i="8"/>
  <c r="T328" i="8" l="1"/>
  <c r="P328" i="8"/>
  <c r="P329" i="8" l="1"/>
  <c r="T329" i="8"/>
  <c r="P330" i="8" l="1"/>
  <c r="T330" i="8"/>
  <c r="P331" i="8" l="1"/>
  <c r="T331" i="8"/>
  <c r="T332" i="8" l="1"/>
  <c r="P332" i="8"/>
  <c r="P333" i="8" l="1"/>
  <c r="T333" i="8"/>
  <c r="T334" i="8" l="1"/>
  <c r="P334" i="8"/>
  <c r="P335" i="8" l="1"/>
  <c r="T335" i="8"/>
  <c r="P336" i="8" l="1"/>
  <c r="T336" i="8"/>
  <c r="T337" i="8" l="1"/>
  <c r="P337" i="8"/>
  <c r="T338" i="8" l="1"/>
  <c r="P338" i="8"/>
  <c r="P339" i="8" l="1"/>
  <c r="T339" i="8"/>
  <c r="T340" i="8" l="1"/>
  <c r="P340" i="8"/>
  <c r="T341" i="8" l="1"/>
  <c r="P341" i="8"/>
  <c r="T342" i="8" l="1"/>
  <c r="P342" i="8"/>
  <c r="P343" i="8" l="1"/>
  <c r="T343" i="8"/>
  <c r="T344" i="8" l="1"/>
  <c r="P344" i="8"/>
  <c r="T345" i="8" l="1"/>
  <c r="P345" i="8"/>
  <c r="P346" i="8" l="1"/>
  <c r="T346" i="8"/>
  <c r="T347" i="8" l="1"/>
  <c r="P347" i="8"/>
  <c r="T348" i="8" l="1"/>
  <c r="P348" i="8"/>
  <c r="T349" i="8" l="1"/>
  <c r="P349" i="8"/>
  <c r="P350" i="8" l="1"/>
  <c r="T350" i="8"/>
  <c r="P351" i="8" l="1"/>
  <c r="T351" i="8"/>
  <c r="T352" i="8" l="1"/>
  <c r="P352" i="8"/>
  <c r="T353" i="8" l="1"/>
  <c r="P353" i="8"/>
  <c r="T354" i="8" l="1"/>
  <c r="P354" i="8"/>
  <c r="P355" i="8" l="1"/>
  <c r="T355" i="8"/>
  <c r="T356" i="8" l="1"/>
  <c r="P356" i="8"/>
  <c r="T357" i="8" l="1"/>
  <c r="P357" i="8"/>
  <c r="T358" i="8" l="1"/>
  <c r="P358" i="8"/>
  <c r="T359" i="8" l="1"/>
  <c r="P359" i="8"/>
  <c r="T360" i="8" l="1"/>
  <c r="P360" i="8"/>
  <c r="P361" i="8" l="1"/>
  <c r="T361" i="8"/>
  <c r="P362" i="8" l="1"/>
  <c r="T362" i="8"/>
  <c r="P363" i="8" l="1"/>
  <c r="T363" i="8"/>
  <c r="P364" i="8" l="1"/>
  <c r="T364" i="8"/>
  <c r="T365" i="8" l="1"/>
  <c r="P365" i="8"/>
  <c r="T366" i="8" l="1"/>
  <c r="P366" i="8"/>
  <c r="T367" i="8" l="1"/>
  <c r="P367" i="8"/>
  <c r="T368" i="8" l="1"/>
  <c r="P368" i="8"/>
  <c r="P369" i="8" l="1"/>
  <c r="T369" i="8"/>
  <c r="T370" i="8" l="1"/>
  <c r="P370" i="8"/>
  <c r="P371" i="8" l="1"/>
  <c r="T371" i="8"/>
  <c r="T372" i="8" l="1"/>
  <c r="P372" i="8"/>
  <c r="T373" i="8" l="1"/>
  <c r="P373" i="8"/>
  <c r="P374" i="8" l="1"/>
  <c r="T374" i="8"/>
  <c r="P375" i="8" l="1"/>
  <c r="T375" i="8"/>
  <c r="P376" i="8" l="1"/>
  <c r="T376" i="8"/>
  <c r="T377" i="8" l="1"/>
  <c r="P377" i="8"/>
  <c r="P378" i="8" l="1"/>
  <c r="T378" i="8"/>
  <c r="P379" i="8" l="1"/>
  <c r="T379" i="8"/>
  <c r="T380" i="8" l="1"/>
  <c r="P380" i="8"/>
  <c r="T381" i="8" l="1"/>
  <c r="P381" i="8"/>
  <c r="P382" i="8" l="1"/>
  <c r="T382" i="8"/>
  <c r="T383" i="8" l="1"/>
  <c r="P383" i="8"/>
  <c r="P384" i="8" l="1"/>
  <c r="T384" i="8"/>
  <c r="P385" i="8" l="1"/>
  <c r="T385" i="8"/>
  <c r="P386" i="8" l="1"/>
  <c r="T386" i="8"/>
  <c r="T387" i="8" l="1"/>
  <c r="P387" i="8"/>
  <c r="T388" i="8" l="1"/>
  <c r="P388" i="8"/>
  <c r="T389" i="8" l="1"/>
  <c r="P389" i="8"/>
  <c r="P390" i="8" l="1"/>
  <c r="T390" i="8"/>
  <c r="P391" i="8" l="1"/>
  <c r="T391" i="8"/>
  <c r="T392" i="8" l="1"/>
  <c r="P392" i="8"/>
  <c r="T393" i="8" l="1"/>
  <c r="P393" i="8"/>
  <c r="T394" i="8" l="1"/>
  <c r="P394" i="8"/>
  <c r="P395" i="8" l="1"/>
  <c r="T395" i="8"/>
  <c r="P396" i="8" l="1"/>
  <c r="T396" i="8"/>
  <c r="P397" i="8" l="1"/>
  <c r="T397" i="8"/>
  <c r="P398" i="8" l="1"/>
  <c r="T398" i="8"/>
  <c r="P399" i="8" l="1"/>
  <c r="T399" i="8"/>
  <c r="P400" i="8" l="1"/>
  <c r="T400" i="8"/>
  <c r="P401" i="8" l="1"/>
  <c r="T401" i="8"/>
  <c r="T402" i="8" l="1"/>
  <c r="P402" i="8"/>
  <c r="P403" i="8" l="1"/>
  <c r="T403" i="8"/>
  <c r="P404" i="8" l="1"/>
  <c r="T404" i="8"/>
  <c r="T405" i="8" l="1"/>
  <c r="P405" i="8"/>
  <c r="P406" i="8" l="1"/>
  <c r="T406" i="8"/>
  <c r="T407" i="8" l="1"/>
  <c r="P407" i="8"/>
  <c r="T408" i="8" l="1"/>
  <c r="P408" i="8"/>
  <c r="T409" i="8" l="1"/>
  <c r="P409" i="8"/>
  <c r="T410" i="8" l="1"/>
  <c r="P410" i="8"/>
  <c r="T411" i="8" l="1"/>
  <c r="P411" i="8"/>
  <c r="P412" i="8" l="1"/>
  <c r="T412" i="8"/>
  <c r="P413" i="8" l="1"/>
  <c r="T413" i="8"/>
  <c r="T414" i="8" l="1"/>
  <c r="P414" i="8"/>
  <c r="T415" i="8" l="1"/>
  <c r="P415" i="8"/>
  <c r="P416" i="8" l="1"/>
  <c r="T416" i="8"/>
  <c r="P417" i="8" l="1"/>
  <c r="T417" i="8"/>
  <c r="T418" i="8" l="1"/>
  <c r="P418" i="8"/>
  <c r="P419" i="8" l="1"/>
  <c r="T419" i="8"/>
  <c r="T420" i="8" l="1"/>
  <c r="P420" i="8"/>
  <c r="P421" i="8" l="1"/>
  <c r="T421" i="8"/>
  <c r="T422" i="8" l="1"/>
  <c r="P422" i="8"/>
  <c r="P423" i="8" l="1"/>
  <c r="T423" i="8"/>
  <c r="T424" i="8" l="1"/>
  <c r="P424" i="8"/>
  <c r="P425" i="8" l="1"/>
  <c r="T425" i="8"/>
  <c r="P426" i="8" l="1"/>
  <c r="T426" i="8"/>
  <c r="T427" i="8" l="1"/>
  <c r="P427" i="8"/>
  <c r="P428" i="8" l="1"/>
  <c r="T428" i="8"/>
  <c r="P429" i="8" l="1"/>
  <c r="T429" i="8"/>
  <c r="P430" i="8" l="1"/>
  <c r="T430" i="8"/>
  <c r="P431" i="8" l="1"/>
  <c r="T431" i="8"/>
  <c r="P432" i="8" l="1"/>
  <c r="T432" i="8"/>
  <c r="P433" i="8" l="1"/>
  <c r="T433" i="8"/>
  <c r="T434" i="8" l="1"/>
  <c r="P434" i="8"/>
  <c r="T435" i="8" l="1"/>
  <c r="P435" i="8"/>
  <c r="P436" i="8" l="1"/>
  <c r="T436" i="8"/>
  <c r="P437" i="8" l="1"/>
  <c r="T437" i="8"/>
  <c r="T438" i="8" l="1"/>
  <c r="P438" i="8"/>
  <c r="P439" i="8" l="1"/>
  <c r="T439" i="8"/>
  <c r="P440" i="8" l="1"/>
  <c r="T440" i="8"/>
  <c r="T441" i="8" l="1"/>
  <c r="P441" i="8"/>
  <c r="P442" i="8" l="1"/>
  <c r="T442" i="8"/>
  <c r="P443" i="8" l="1"/>
  <c r="T443" i="8"/>
  <c r="T444" i="8" l="1"/>
  <c r="P444" i="8"/>
  <c r="P445" i="8" l="1"/>
  <c r="T445" i="8"/>
  <c r="T446" i="8" l="1"/>
  <c r="P446" i="8"/>
  <c r="T447" i="8" l="1"/>
  <c r="P447" i="8"/>
  <c r="P448" i="8" l="1"/>
  <c r="T448" i="8"/>
  <c r="P449" i="8" l="1"/>
  <c r="T449" i="8"/>
  <c r="T450" i="8" l="1"/>
  <c r="P450" i="8"/>
  <c r="T451" i="8" l="1"/>
  <c r="P451" i="8"/>
  <c r="T452" i="8" l="1"/>
  <c r="P452" i="8"/>
  <c r="T453" i="8" l="1"/>
  <c r="P453" i="8"/>
  <c r="T454" i="8" l="1"/>
  <c r="P454" i="8"/>
  <c r="P455" i="8" l="1"/>
  <c r="T455" i="8"/>
  <c r="P456" i="8" l="1"/>
  <c r="T456" i="8"/>
  <c r="P457" i="8" l="1"/>
  <c r="T457" i="8"/>
  <c r="P458" i="8" l="1"/>
  <c r="T458" i="8"/>
  <c r="P459" i="8" l="1"/>
  <c r="T459" i="8"/>
  <c r="P460" i="8" l="1"/>
  <c r="T460" i="8"/>
  <c r="T461" i="8" l="1"/>
  <c r="P461" i="8"/>
  <c r="T462" i="8" l="1"/>
  <c r="P462" i="8"/>
  <c r="P463" i="8" l="1"/>
  <c r="T463" i="8"/>
  <c r="P464" i="8" l="1"/>
  <c r="T464" i="8"/>
  <c r="P465" i="8" l="1"/>
  <c r="T465" i="8"/>
  <c r="P466" i="8" l="1"/>
  <c r="T466" i="8"/>
  <c r="P467" i="8" l="1"/>
  <c r="T467" i="8"/>
  <c r="P468" i="8" l="1"/>
  <c r="T468" i="8"/>
  <c r="T469" i="8" l="1"/>
  <c r="P469" i="8"/>
  <c r="T470" i="8" l="1"/>
  <c r="P470" i="8"/>
  <c r="P471" i="8" l="1"/>
  <c r="T471" i="8"/>
  <c r="P472" i="8" l="1"/>
  <c r="T472" i="8"/>
  <c r="T473" i="8" l="1"/>
  <c r="P473" i="8"/>
  <c r="T474" i="8" l="1"/>
  <c r="P474" i="8"/>
  <c r="T475" i="8" l="1"/>
  <c r="P475" i="8"/>
  <c r="T476" i="8" l="1"/>
  <c r="P476" i="8"/>
  <c r="P477" i="8" l="1"/>
  <c r="T477" i="8"/>
  <c r="P478" i="8" l="1"/>
  <c r="T478" i="8"/>
  <c r="P479" i="8" l="1"/>
  <c r="T479" i="8"/>
  <c r="P480" i="8" l="1"/>
  <c r="T480" i="8"/>
  <c r="P481" i="8" l="1"/>
  <c r="T481" i="8"/>
  <c r="T482" i="8" l="1"/>
  <c r="P482" i="8"/>
  <c r="T483" i="8" l="1"/>
  <c r="P483" i="8"/>
  <c r="P484" i="8" l="1"/>
  <c r="T484" i="8"/>
  <c r="P485" i="8" l="1"/>
  <c r="T485" i="8"/>
  <c r="P486" i="8" l="1"/>
  <c r="T486" i="8"/>
  <c r="T487" i="8" l="1"/>
  <c r="P487" i="8"/>
  <c r="P488" i="8" l="1"/>
  <c r="T488" i="8"/>
  <c r="T489" i="8" l="1"/>
  <c r="P489" i="8"/>
  <c r="T490" i="8" l="1"/>
  <c r="P490" i="8"/>
  <c r="T491" i="8" l="1"/>
  <c r="P491" i="8"/>
  <c r="T492" i="8" l="1"/>
  <c r="P492" i="8"/>
  <c r="T493" i="8" l="1"/>
  <c r="P493" i="8"/>
  <c r="P494" i="8" l="1"/>
  <c r="T494" i="8"/>
  <c r="P495" i="8" l="1"/>
  <c r="T495" i="8"/>
  <c r="T496" i="8" l="1"/>
  <c r="P496" i="8"/>
  <c r="P497" i="8" l="1"/>
  <c r="T497" i="8"/>
  <c r="T498" i="8" l="1"/>
  <c r="P498" i="8"/>
  <c r="P499" i="8" l="1"/>
  <c r="T499" i="8"/>
  <c r="T500" i="8" l="1"/>
  <c r="P500" i="8"/>
  <c r="T501" i="8" l="1"/>
  <c r="P501" i="8"/>
  <c r="P502" i="8" l="1"/>
  <c r="T502" i="8"/>
  <c r="T503" i="8" l="1"/>
  <c r="P503" i="8"/>
  <c r="T504" i="8" l="1"/>
  <c r="P504" i="8"/>
  <c r="P505" i="8" l="1"/>
  <c r="T505" i="8"/>
  <c r="P506" i="8" l="1"/>
  <c r="T506" i="8"/>
  <c r="T507" i="8" l="1"/>
  <c r="P507" i="8"/>
  <c r="P508" i="8" l="1"/>
  <c r="T508" i="8"/>
  <c r="P509" i="8" l="1"/>
  <c r="T509" i="8"/>
  <c r="P510" i="8" l="1"/>
  <c r="T510" i="8"/>
  <c r="T511" i="8" l="1"/>
  <c r="P511" i="8"/>
  <c r="P512" i="8" l="1"/>
  <c r="T512" i="8"/>
  <c r="T513" i="8" l="1"/>
  <c r="P513" i="8"/>
  <c r="T514" i="8" l="1"/>
  <c r="P514" i="8"/>
  <c r="T515" i="8" l="1"/>
  <c r="P515" i="8"/>
  <c r="T516" i="8" l="1"/>
  <c r="P516" i="8"/>
  <c r="T517" i="8" l="1"/>
  <c r="P517" i="8"/>
  <c r="P518" i="8" l="1"/>
  <c r="T518" i="8"/>
  <c r="P519" i="8" l="1"/>
  <c r="T519" i="8"/>
  <c r="T520" i="8" l="1"/>
  <c r="P520" i="8"/>
  <c r="T521" i="8" l="1"/>
  <c r="P521" i="8"/>
  <c r="P522" i="8" l="1"/>
  <c r="T522" i="8"/>
  <c r="P523" i="8" l="1"/>
  <c r="T523" i="8"/>
  <c r="T524" i="8" l="1"/>
  <c r="P524" i="8"/>
  <c r="T525" i="8" l="1"/>
  <c r="P525" i="8"/>
  <c r="P526" i="8" l="1"/>
  <c r="T526" i="8"/>
  <c r="P527" i="8" l="1"/>
  <c r="T527" i="8"/>
  <c r="T528" i="8" l="1"/>
  <c r="P528" i="8"/>
  <c r="T529" i="8" l="1"/>
  <c r="P529" i="8"/>
  <c r="P530" i="8" l="1"/>
  <c r="T530" i="8"/>
  <c r="P531" i="8" l="1"/>
  <c r="T531" i="8"/>
  <c r="P532" i="8" l="1"/>
  <c r="T532" i="8"/>
  <c r="T533" i="8" l="1"/>
  <c r="P533" i="8"/>
  <c r="T534" i="8" l="1"/>
  <c r="U534" i="8" s="1"/>
  <c r="P534" i="8"/>
  <c r="P535" i="8" l="1"/>
  <c r="T535" i="8"/>
  <c r="U535" i="8" s="1"/>
  <c r="P536" i="8" l="1"/>
  <c r="T536" i="8"/>
  <c r="U536" i="8" s="1"/>
  <c r="T537" i="8" l="1"/>
  <c r="U537" i="8" s="1"/>
  <c r="P537" i="8"/>
  <c r="T538" i="8" l="1"/>
  <c r="P538" i="8"/>
  <c r="P539" i="8" l="1"/>
  <c r="T539" i="8"/>
  <c r="U539" i="8" s="1"/>
  <c r="T540" i="8" l="1"/>
  <c r="P540" i="8"/>
  <c r="P541" i="8" l="1"/>
  <c r="T541" i="8"/>
  <c r="U541" i="8" s="1"/>
  <c r="V5" i="8"/>
  <c r="W5" i="8" s="1"/>
  <c r="V7" i="8"/>
  <c r="W7" i="8" s="1"/>
  <c r="V130" i="8" l="1"/>
  <c r="W130" i="8" s="1"/>
  <c r="V136" i="8"/>
  <c r="W136" i="8" s="1"/>
  <c r="V103" i="8"/>
  <c r="W103" i="8" s="1"/>
  <c r="X103" i="8" s="1"/>
  <c r="V114" i="8"/>
  <c r="W114" i="8" s="1"/>
  <c r="V183" i="8"/>
  <c r="W183" i="8" s="1"/>
  <c r="V188" i="8"/>
  <c r="W188" i="8" s="1"/>
  <c r="V182" i="8"/>
  <c r="W182" i="8" s="1"/>
  <c r="V189" i="8"/>
  <c r="W189" i="8" s="1"/>
  <c r="V168" i="8"/>
  <c r="W168" i="8" s="1"/>
  <c r="V165" i="8"/>
  <c r="W165" i="8" s="1"/>
  <c r="H165" i="8" s="1"/>
  <c r="V172" i="8"/>
  <c r="W172" i="8" s="1"/>
  <c r="V171" i="8"/>
  <c r="W171" i="8" s="1"/>
  <c r="H171" i="8" s="1"/>
  <c r="V170" i="8"/>
  <c r="W170" i="8" s="1"/>
  <c r="H170" i="8" s="1"/>
  <c r="V158" i="8"/>
  <c r="W158" i="8" s="1"/>
  <c r="V154" i="8"/>
  <c r="W154" i="8" s="1"/>
  <c r="H154" i="8" s="1"/>
  <c r="V167" i="8"/>
  <c r="W167" i="8" s="1"/>
  <c r="V166" i="8"/>
  <c r="W166" i="8" s="1"/>
  <c r="V150" i="8"/>
  <c r="W150" i="8" s="1"/>
  <c r="V164" i="8"/>
  <c r="W164" i="8" s="1"/>
  <c r="H164" i="8" s="1"/>
  <c r="V163" i="8"/>
  <c r="W163" i="8" s="1"/>
  <c r="V162" i="8"/>
  <c r="W162" i="8" s="1"/>
  <c r="V161" i="8"/>
  <c r="W161" i="8" s="1"/>
  <c r="V142" i="8"/>
  <c r="W142" i="8" s="1"/>
  <c r="H142" i="8" s="1"/>
  <c r="V118" i="8"/>
  <c r="W118" i="8" s="1"/>
  <c r="V134" i="8"/>
  <c r="W134" i="8" s="1"/>
  <c r="V131" i="8"/>
  <c r="W131" i="8" s="1"/>
  <c r="H131" i="8" s="1"/>
  <c r="V140" i="8"/>
  <c r="W140" i="8" s="1"/>
  <c r="V117" i="8"/>
  <c r="W117" i="8" s="1"/>
  <c r="V138" i="8"/>
  <c r="W138" i="8" s="1"/>
  <c r="V135" i="8"/>
  <c r="W135" i="8" s="1"/>
  <c r="V137" i="8"/>
  <c r="W137" i="8" s="1"/>
  <c r="H137" i="8" s="1"/>
  <c r="V123" i="8"/>
  <c r="W123" i="8" s="1"/>
  <c r="V133" i="8"/>
  <c r="W133" i="8" s="1"/>
  <c r="V132" i="8"/>
  <c r="W132" i="8" s="1"/>
  <c r="V122" i="8"/>
  <c r="W122" i="8" s="1"/>
  <c r="V126" i="8"/>
  <c r="W126" i="8" s="1"/>
  <c r="V129" i="8"/>
  <c r="W129" i="8" s="1"/>
  <c r="V125" i="8"/>
  <c r="W125" i="8" s="1"/>
  <c r="H125" i="8" s="1"/>
  <c r="V115" i="8"/>
  <c r="W115" i="8" s="1"/>
  <c r="H115" i="8" s="1"/>
  <c r="V109" i="8"/>
  <c r="W109" i="8" s="1"/>
  <c r="H109" i="8" s="1"/>
  <c r="V121" i="8"/>
  <c r="W121" i="8" s="1"/>
  <c r="V54" i="8"/>
  <c r="W54" i="8" s="1"/>
  <c r="V111" i="8"/>
  <c r="W111" i="8" s="1"/>
  <c r="V104" i="8"/>
  <c r="W104" i="8" s="1"/>
  <c r="H104" i="8" s="1"/>
  <c r="V102" i="8"/>
  <c r="W102" i="8" s="1"/>
  <c r="V107" i="8"/>
  <c r="W107" i="8" s="1"/>
  <c r="V106" i="8"/>
  <c r="W106" i="8" s="1"/>
  <c r="V99" i="8"/>
  <c r="W99" i="8" s="1"/>
  <c r="V96" i="8"/>
  <c r="W96" i="8" s="1"/>
  <c r="V95" i="8"/>
  <c r="W95" i="8" s="1"/>
  <c r="V101" i="8"/>
  <c r="W101" i="8" s="1"/>
  <c r="V100" i="8"/>
  <c r="W100" i="8" s="1"/>
  <c r="V93" i="8"/>
  <c r="W93" i="8" s="1"/>
  <c r="H93" i="8" s="1"/>
  <c r="V98" i="8"/>
  <c r="W98" i="8" s="1"/>
  <c r="H98" i="8" s="1"/>
  <c r="V97" i="8"/>
  <c r="W97" i="8" s="1"/>
  <c r="V92" i="8"/>
  <c r="W92" i="8" s="1"/>
  <c r="H92" i="8" s="1"/>
  <c r="V88" i="8"/>
  <c r="W88" i="8" s="1"/>
  <c r="H88" i="8" s="1"/>
  <c r="V94" i="8"/>
  <c r="W94" i="8" s="1"/>
  <c r="V89" i="8"/>
  <c r="W89" i="8" s="1"/>
  <c r="V85" i="8"/>
  <c r="W85" i="8" s="1"/>
  <c r="V91" i="8"/>
  <c r="W91" i="8" s="1"/>
  <c r="V90" i="8"/>
  <c r="W90" i="8" s="1"/>
  <c r="V81" i="8"/>
  <c r="W81" i="8" s="1"/>
  <c r="V79" i="8"/>
  <c r="W79" i="8" s="1"/>
  <c r="V87" i="8"/>
  <c r="W87" i="8" s="1"/>
  <c r="V86" i="8"/>
  <c r="W86" i="8" s="1"/>
  <c r="V80" i="8"/>
  <c r="W80" i="8" s="1"/>
  <c r="V84" i="8"/>
  <c r="W84" i="8" s="1"/>
  <c r="V83" i="8"/>
  <c r="W83" i="8" s="1"/>
  <c r="H83" i="8" s="1"/>
  <c r="V82" i="8"/>
  <c r="W82" i="8" s="1"/>
  <c r="H82" i="8" s="1"/>
  <c r="V74" i="8"/>
  <c r="W74" i="8" s="1"/>
  <c r="V73" i="8"/>
  <c r="W73" i="8" s="1"/>
  <c r="H73" i="8" s="1"/>
  <c r="V69" i="8"/>
  <c r="W69" i="8" s="1"/>
  <c r="V78" i="8"/>
  <c r="W78" i="8" s="1"/>
  <c r="H78" i="8" s="1"/>
  <c r="V77" i="8"/>
  <c r="W77" i="8" s="1"/>
  <c r="H77" i="8" s="1"/>
  <c r="V76" i="8"/>
  <c r="W76" i="8" s="1"/>
  <c r="V75" i="8"/>
  <c r="W75" i="8" s="1"/>
  <c r="V62" i="8"/>
  <c r="W62" i="8" s="1"/>
  <c r="V60" i="8"/>
  <c r="W60" i="8" s="1"/>
  <c r="V72" i="8"/>
  <c r="W72" i="8" s="1"/>
  <c r="V71" i="8"/>
  <c r="W71" i="8" s="1"/>
  <c r="V70" i="8"/>
  <c r="W70" i="8" s="1"/>
  <c r="V55" i="8"/>
  <c r="W55" i="8" s="1"/>
  <c r="V67" i="8"/>
  <c r="W67" i="8" s="1"/>
  <c r="V68" i="8"/>
  <c r="W68" i="8" s="1"/>
  <c r="H68" i="8" s="1"/>
  <c r="V65" i="8"/>
  <c r="W65" i="8" s="1"/>
  <c r="V66" i="8"/>
  <c r="W66" i="8" s="1"/>
  <c r="V63" i="8"/>
  <c r="W63" i="8" s="1"/>
  <c r="H63" i="8" s="1"/>
  <c r="V64" i="8"/>
  <c r="W64" i="8" s="1"/>
  <c r="V50" i="8"/>
  <c r="W50" i="8" s="1"/>
  <c r="V61" i="8"/>
  <c r="W61" i="8" s="1"/>
  <c r="V52" i="8"/>
  <c r="W52" i="8" s="1"/>
  <c r="V58" i="8"/>
  <c r="W58" i="8" s="1"/>
  <c r="H58" i="8" s="1"/>
  <c r="V56" i="8"/>
  <c r="W56" i="8" s="1"/>
  <c r="V35" i="8"/>
  <c r="W35" i="8" s="1"/>
  <c r="V9" i="8"/>
  <c r="W9" i="8" s="1"/>
  <c r="X9" i="8" s="1"/>
  <c r="V15" i="8"/>
  <c r="W15" i="8" s="1"/>
  <c r="V14" i="8"/>
  <c r="W14" i="8" s="1"/>
  <c r="X14" i="8" s="1"/>
  <c r="V13" i="8"/>
  <c r="W13" i="8" s="1"/>
  <c r="H13" i="8" s="1"/>
  <c r="V526" i="8"/>
  <c r="W526" i="8" s="1"/>
  <c r="X526" i="8" s="1"/>
  <c r="V10" i="8"/>
  <c r="W10" i="8" s="1"/>
  <c r="V541" i="8"/>
  <c r="W541" i="8" s="1"/>
  <c r="V533" i="8"/>
  <c r="W533" i="8" s="1"/>
  <c r="V4" i="8"/>
  <c r="W4" i="8" s="1"/>
  <c r="T542" i="8"/>
  <c r="P542" i="8"/>
  <c r="V542" i="8"/>
  <c r="W542" i="8" s="1"/>
  <c r="V462" i="8"/>
  <c r="W462" i="8" s="1"/>
  <c r="X7" i="8"/>
  <c r="X5" i="8"/>
  <c r="X130" i="8" l="1"/>
  <c r="X136" i="8"/>
  <c r="V173" i="8"/>
  <c r="W173" i="8" s="1"/>
  <c r="V190" i="8"/>
  <c r="W190" i="8" s="1"/>
  <c r="V202" i="8"/>
  <c r="W202" i="8" s="1"/>
  <c r="H202" i="8" s="1"/>
  <c r="V216" i="8"/>
  <c r="W216" i="8" s="1"/>
  <c r="V175" i="8"/>
  <c r="W175" i="8" s="1"/>
  <c r="V193" i="8"/>
  <c r="W193" i="8" s="1"/>
  <c r="V205" i="8"/>
  <c r="W205" i="8" s="1"/>
  <c r="X205" i="8" s="1"/>
  <c r="V176" i="8"/>
  <c r="W176" i="8" s="1"/>
  <c r="H176" i="8" s="1"/>
  <c r="V196" i="8"/>
  <c r="W196" i="8" s="1"/>
  <c r="V208" i="8"/>
  <c r="W208" i="8" s="1"/>
  <c r="X208" i="8" s="1"/>
  <c r="V245" i="8"/>
  <c r="W245" i="8" s="1"/>
  <c r="V156" i="8"/>
  <c r="W156" i="8" s="1"/>
  <c r="V191" i="8"/>
  <c r="W191" i="8" s="1"/>
  <c r="H191" i="8" s="1"/>
  <c r="V177" i="8"/>
  <c r="W177" i="8" s="1"/>
  <c r="V199" i="8"/>
  <c r="W199" i="8" s="1"/>
  <c r="V242" i="8"/>
  <c r="W242" i="8" s="1"/>
  <c r="H242" i="8" s="1"/>
  <c r="V201" i="8"/>
  <c r="W201" i="8" s="1"/>
  <c r="V218" i="8"/>
  <c r="W218" i="8" s="1"/>
  <c r="H218" i="8" s="1"/>
  <c r="V249" i="8"/>
  <c r="W249" i="8" s="1"/>
  <c r="V253" i="8"/>
  <c r="W253" i="8" s="1"/>
  <c r="H253" i="8" s="1"/>
  <c r="V203" i="8"/>
  <c r="W203" i="8" s="1"/>
  <c r="V224" i="8"/>
  <c r="W224" i="8" s="1"/>
  <c r="V237" i="8"/>
  <c r="W237" i="8" s="1"/>
  <c r="V197" i="8"/>
  <c r="W197" i="8" s="1"/>
  <c r="H197" i="8" s="1"/>
  <c r="V221" i="8"/>
  <c r="W221" i="8" s="1"/>
  <c r="V273" i="8"/>
  <c r="W273" i="8" s="1"/>
  <c r="H273" i="8" s="1"/>
  <c r="V198" i="8"/>
  <c r="W198" i="8" s="1"/>
  <c r="V225" i="8"/>
  <c r="W225" i="8" s="1"/>
  <c r="V185" i="8"/>
  <c r="W185" i="8" s="1"/>
  <c r="V211" i="8"/>
  <c r="W211" i="8" s="1"/>
  <c r="V213" i="8"/>
  <c r="W213" i="8" s="1"/>
  <c r="V248" i="8"/>
  <c r="W248" i="8" s="1"/>
  <c r="H248" i="8" s="1"/>
  <c r="V254" i="8"/>
  <c r="W254" i="8" s="1"/>
  <c r="V226" i="8"/>
  <c r="W226" i="8" s="1"/>
  <c r="X226" i="8" s="1"/>
  <c r="V250" i="8"/>
  <c r="W250" i="8" s="1"/>
  <c r="V280" i="8"/>
  <c r="W280" i="8" s="1"/>
  <c r="V230" i="8"/>
  <c r="W230" i="8" s="1"/>
  <c r="V251" i="8"/>
  <c r="W251" i="8" s="1"/>
  <c r="V265" i="8"/>
  <c r="W265" i="8" s="1"/>
  <c r="V381" i="8"/>
  <c r="W381" i="8" s="1"/>
  <c r="H381" i="8" s="1"/>
  <c r="V390" i="8"/>
  <c r="W390" i="8" s="1"/>
  <c r="H390" i="8" s="1"/>
  <c r="V246" i="8"/>
  <c r="W246" i="8" s="1"/>
  <c r="V234" i="8"/>
  <c r="W234" i="8" s="1"/>
  <c r="V229" i="8"/>
  <c r="W229" i="8" s="1"/>
  <c r="V268" i="8"/>
  <c r="W268" i="8" s="1"/>
  <c r="H268" i="8" s="1"/>
  <c r="X114" i="8"/>
  <c r="V274" i="8"/>
  <c r="W274" i="8" s="1"/>
  <c r="V363" i="8"/>
  <c r="W363" i="8" s="1"/>
  <c r="H363" i="8" s="1"/>
  <c r="V372" i="8"/>
  <c r="W372" i="8" s="1"/>
  <c r="H372" i="8" s="1"/>
  <c r="V270" i="8"/>
  <c r="W270" i="8" s="1"/>
  <c r="V383" i="8"/>
  <c r="W383" i="8" s="1"/>
  <c r="H383" i="8" s="1"/>
  <c r="V388" i="8"/>
  <c r="W388" i="8" s="1"/>
  <c r="H388" i="8" s="1"/>
  <c r="V275" i="8"/>
  <c r="W275" i="8" s="1"/>
  <c r="V385" i="8"/>
  <c r="W385" i="8" s="1"/>
  <c r="H385" i="8" s="1"/>
  <c r="V394" i="8"/>
  <c r="W394" i="8" s="1"/>
  <c r="H394" i="8" s="1"/>
  <c r="V276" i="8"/>
  <c r="W276" i="8" s="1"/>
  <c r="V369" i="8"/>
  <c r="W369" i="8" s="1"/>
  <c r="H369" i="8" s="1"/>
  <c r="V402" i="8"/>
  <c r="W402" i="8" s="1"/>
  <c r="H402" i="8" s="1"/>
  <c r="V277" i="8"/>
  <c r="W277" i="8" s="1"/>
  <c r="H277" i="8" s="1"/>
  <c r="V387" i="8"/>
  <c r="W387" i="8" s="1"/>
  <c r="H387" i="8" s="1"/>
  <c r="V403" i="8"/>
  <c r="W403" i="8" s="1"/>
  <c r="H403" i="8" s="1"/>
  <c r="V395" i="8"/>
  <c r="W395" i="8" s="1"/>
  <c r="H395" i="8" s="1"/>
  <c r="V389" i="8"/>
  <c r="W389" i="8" s="1"/>
  <c r="H389" i="8" s="1"/>
  <c r="V391" i="8"/>
  <c r="W391" i="8" s="1"/>
  <c r="H391" i="8" s="1"/>
  <c r="V399" i="8"/>
  <c r="W399" i="8" s="1"/>
  <c r="H399" i="8" s="1"/>
  <c r="V406" i="8"/>
  <c r="W406" i="8" s="1"/>
  <c r="H406" i="8" s="1"/>
  <c r="V392" i="8"/>
  <c r="W392" i="8" s="1"/>
  <c r="H392" i="8" s="1"/>
  <c r="V400" i="8"/>
  <c r="W400" i="8" s="1"/>
  <c r="H400" i="8" s="1"/>
  <c r="V426" i="8"/>
  <c r="W426" i="8" s="1"/>
  <c r="H426" i="8" s="1"/>
  <c r="V393" i="8"/>
  <c r="W393" i="8" s="1"/>
  <c r="H393" i="8" s="1"/>
  <c r="V401" i="8"/>
  <c r="W401" i="8" s="1"/>
  <c r="H401" i="8" s="1"/>
  <c r="V414" i="8"/>
  <c r="W414" i="8" s="1"/>
  <c r="V429" i="8"/>
  <c r="W429" i="8" s="1"/>
  <c r="H429" i="8" s="1"/>
  <c r="V431" i="8"/>
  <c r="W431" i="8" s="1"/>
  <c r="V396" i="8"/>
  <c r="W396" i="8" s="1"/>
  <c r="V386" i="8"/>
  <c r="W386" i="8" s="1"/>
  <c r="V436" i="8"/>
  <c r="W436" i="8" s="1"/>
  <c r="H436" i="8" s="1"/>
  <c r="V397" i="8"/>
  <c r="W397" i="8" s="1"/>
  <c r="H397" i="8" s="1"/>
  <c r="V405" i="8"/>
  <c r="W405" i="8" s="1"/>
  <c r="H405" i="8" s="1"/>
  <c r="V438" i="8"/>
  <c r="W438" i="8" s="1"/>
  <c r="H438" i="8" s="1"/>
  <c r="V378" i="8"/>
  <c r="W378" i="8" s="1"/>
  <c r="V409" i="8"/>
  <c r="W409" i="8" s="1"/>
  <c r="H409" i="8" s="1"/>
  <c r="V440" i="8"/>
  <c r="W440" i="8" s="1"/>
  <c r="H440" i="8" s="1"/>
  <c r="V445" i="8"/>
  <c r="W445" i="8" s="1"/>
  <c r="V424" i="8"/>
  <c r="W424" i="8" s="1"/>
  <c r="H424" i="8" s="1"/>
  <c r="V422" i="8"/>
  <c r="W422" i="8" s="1"/>
  <c r="H422" i="8" s="1"/>
  <c r="V432" i="8"/>
  <c r="W432" i="8" s="1"/>
  <c r="V425" i="8"/>
  <c r="W425" i="8" s="1"/>
  <c r="H425" i="8" s="1"/>
  <c r="V433" i="8"/>
  <c r="W433" i="8" s="1"/>
  <c r="V448" i="8"/>
  <c r="W448" i="8" s="1"/>
  <c r="H448" i="8" s="1"/>
  <c r="V427" i="8"/>
  <c r="W427" i="8" s="1"/>
  <c r="H427" i="8" s="1"/>
  <c r="V453" i="8"/>
  <c r="W453" i="8" s="1"/>
  <c r="V454" i="8"/>
  <c r="W454" i="8" s="1"/>
  <c r="V428" i="8"/>
  <c r="W428" i="8" s="1"/>
  <c r="H428" i="8" s="1"/>
  <c r="V437" i="8"/>
  <c r="W437" i="8" s="1"/>
  <c r="V447" i="8"/>
  <c r="W447" i="8" s="1"/>
  <c r="H447" i="8" s="1"/>
  <c r="V434" i="8"/>
  <c r="W434" i="8" s="1"/>
  <c r="V441" i="8"/>
  <c r="W441" i="8" s="1"/>
  <c r="V457" i="8"/>
  <c r="W457" i="8" s="1"/>
  <c r="V442" i="8"/>
  <c r="W442" i="8" s="1"/>
  <c r="H442" i="8" s="1"/>
  <c r="V450" i="8"/>
  <c r="W450" i="8" s="1"/>
  <c r="H450" i="8" s="1"/>
  <c r="V458" i="8"/>
  <c r="W458" i="8" s="1"/>
  <c r="H458" i="8" s="1"/>
  <c r="V430" i="8"/>
  <c r="W430" i="8" s="1"/>
  <c r="V443" i="8"/>
  <c r="W443" i="8" s="1"/>
  <c r="V451" i="8"/>
  <c r="W451" i="8" s="1"/>
  <c r="V460" i="8"/>
  <c r="W460" i="8" s="1"/>
  <c r="V444" i="8"/>
  <c r="W444" i="8" s="1"/>
  <c r="H444" i="8" s="1"/>
  <c r="V452" i="8"/>
  <c r="W452" i="8" s="1"/>
  <c r="V449" i="8"/>
  <c r="W449" i="8" s="1"/>
  <c r="V466" i="8"/>
  <c r="W466" i="8" s="1"/>
  <c r="H466" i="8" s="1"/>
  <c r="V465" i="8"/>
  <c r="W465" i="8" s="1"/>
  <c r="V439" i="8"/>
  <c r="W439" i="8" s="1"/>
  <c r="V435" i="8"/>
  <c r="W435" i="8" s="1"/>
  <c r="V446" i="8"/>
  <c r="W446" i="8" s="1"/>
  <c r="V470" i="8"/>
  <c r="W470" i="8" s="1"/>
  <c r="H462" i="8"/>
  <c r="X462" i="8"/>
  <c r="V455" i="8"/>
  <c r="W455" i="8" s="1"/>
  <c r="V463" i="8"/>
  <c r="W463" i="8" s="1"/>
  <c r="V461" i="8"/>
  <c r="W461" i="8" s="1"/>
  <c r="V469" i="8"/>
  <c r="W469" i="8" s="1"/>
  <c r="V456" i="8"/>
  <c r="W456" i="8" s="1"/>
  <c r="V516" i="8"/>
  <c r="W516" i="8" s="1"/>
  <c r="V534" i="8"/>
  <c r="W534" i="8" s="1"/>
  <c r="V520" i="8"/>
  <c r="W520" i="8" s="1"/>
  <c r="V521" i="8"/>
  <c r="W521" i="8" s="1"/>
  <c r="V532" i="8"/>
  <c r="W532" i="8" s="1"/>
  <c r="V494" i="8"/>
  <c r="W494" i="8" s="1"/>
  <c r="V512" i="8"/>
  <c r="W512" i="8" s="1"/>
  <c r="V510" i="8"/>
  <c r="W510" i="8" s="1"/>
  <c r="V464" i="8"/>
  <c r="W464" i="8" s="1"/>
  <c r="V467" i="8"/>
  <c r="W467" i="8" s="1"/>
  <c r="V459" i="8"/>
  <c r="W459" i="8" s="1"/>
  <c r="V417" i="8"/>
  <c r="W417" i="8" s="1"/>
  <c r="V497" i="8"/>
  <c r="W497" i="8" s="1"/>
  <c r="V513" i="8"/>
  <c r="W513" i="8" s="1"/>
  <c r="V522" i="8"/>
  <c r="W522" i="8" s="1"/>
  <c r="V524" i="8"/>
  <c r="W524" i="8" s="1"/>
  <c r="V500" i="8"/>
  <c r="W500" i="8" s="1"/>
  <c r="V515" i="8"/>
  <c r="W515" i="8" s="1"/>
  <c r="V523" i="8"/>
  <c r="W523" i="8" s="1"/>
  <c r="V502" i="8"/>
  <c r="W502" i="8" s="1"/>
  <c r="V504" i="8"/>
  <c r="W504" i="8" s="1"/>
  <c r="V517" i="8"/>
  <c r="W517" i="8" s="1"/>
  <c r="V529" i="8"/>
  <c r="W529" i="8" s="1"/>
  <c r="V505" i="8"/>
  <c r="W505" i="8" s="1"/>
  <c r="V518" i="8"/>
  <c r="W518" i="8" s="1"/>
  <c r="V472" i="8"/>
  <c r="W472" i="8" s="1"/>
  <c r="V508" i="8"/>
  <c r="W508" i="8" s="1"/>
  <c r="V519" i="8"/>
  <c r="W519" i="8" s="1"/>
  <c r="V531" i="8"/>
  <c r="W531" i="8" s="1"/>
  <c r="V492" i="8"/>
  <c r="W492" i="8" s="1"/>
  <c r="V483" i="8"/>
  <c r="W483" i="8" s="1"/>
  <c r="V495" i="8"/>
  <c r="W495" i="8" s="1"/>
  <c r="V503" i="8"/>
  <c r="W503" i="8" s="1"/>
  <c r="V511" i="8"/>
  <c r="W511" i="8" s="1"/>
  <c r="V484" i="8"/>
  <c r="W484" i="8" s="1"/>
  <c r="V496" i="8"/>
  <c r="W496" i="8" s="1"/>
  <c r="V488" i="8"/>
  <c r="W488" i="8" s="1"/>
  <c r="V489" i="8"/>
  <c r="W489" i="8" s="1"/>
  <c r="V498" i="8"/>
  <c r="W498" i="8" s="1"/>
  <c r="V506" i="8"/>
  <c r="W506" i="8" s="1"/>
  <c r="V514" i="8"/>
  <c r="W514" i="8" s="1"/>
  <c r="V491" i="8"/>
  <c r="W491" i="8" s="1"/>
  <c r="V499" i="8"/>
  <c r="W499" i="8" s="1"/>
  <c r="V507" i="8"/>
  <c r="W507" i="8" s="1"/>
  <c r="V480" i="8"/>
  <c r="W480" i="8" s="1"/>
  <c r="V493" i="8"/>
  <c r="W493" i="8" s="1"/>
  <c r="V501" i="8"/>
  <c r="W501" i="8" s="1"/>
  <c r="V509" i="8"/>
  <c r="W509" i="8" s="1"/>
  <c r="V481" i="8"/>
  <c r="W481" i="8" s="1"/>
  <c r="V473" i="8"/>
  <c r="W473" i="8" s="1"/>
  <c r="V474" i="8"/>
  <c r="W474" i="8" s="1"/>
  <c r="V482" i="8"/>
  <c r="W482" i="8" s="1"/>
  <c r="V490" i="8"/>
  <c r="W490" i="8" s="1"/>
  <c r="V475" i="8"/>
  <c r="W475" i="8" s="1"/>
  <c r="V476" i="8"/>
  <c r="W476" i="8" s="1"/>
  <c r="V477" i="8"/>
  <c r="W477" i="8" s="1"/>
  <c r="V485" i="8"/>
  <c r="W485" i="8" s="1"/>
  <c r="V468" i="8"/>
  <c r="W468" i="8" s="1"/>
  <c r="V478" i="8"/>
  <c r="W478" i="8" s="1"/>
  <c r="V486" i="8"/>
  <c r="W486" i="8" s="1"/>
  <c r="V471" i="8"/>
  <c r="W471" i="8" s="1"/>
  <c r="V479" i="8"/>
  <c r="W479" i="8" s="1"/>
  <c r="V487" i="8"/>
  <c r="W487" i="8" s="1"/>
  <c r="V407" i="8"/>
  <c r="W407" i="8" s="1"/>
  <c r="V415" i="8"/>
  <c r="W415" i="8" s="1"/>
  <c r="V423" i="8"/>
  <c r="W423" i="8" s="1"/>
  <c r="V408" i="8"/>
  <c r="W408" i="8" s="1"/>
  <c r="V416" i="8"/>
  <c r="W416" i="8" s="1"/>
  <c r="V410" i="8"/>
  <c r="W410" i="8" s="1"/>
  <c r="V418" i="8"/>
  <c r="W418" i="8" s="1"/>
  <c r="V411" i="8"/>
  <c r="W411" i="8" s="1"/>
  <c r="V419" i="8"/>
  <c r="W419" i="8" s="1"/>
  <c r="V398" i="8"/>
  <c r="W398" i="8" s="1"/>
  <c r="V412" i="8"/>
  <c r="W412" i="8" s="1"/>
  <c r="V420" i="8"/>
  <c r="W420" i="8" s="1"/>
  <c r="V404" i="8"/>
  <c r="W404" i="8" s="1"/>
  <c r="V413" i="8"/>
  <c r="W413" i="8" s="1"/>
  <c r="V421" i="8"/>
  <c r="W421" i="8" s="1"/>
  <c r="X399" i="8"/>
  <c r="X372" i="8"/>
  <c r="X369" i="8"/>
  <c r="X254" i="8"/>
  <c r="X237" i="8"/>
  <c r="V364" i="8"/>
  <c r="W364" i="8" s="1"/>
  <c r="V373" i="8"/>
  <c r="W373" i="8" s="1"/>
  <c r="V382" i="8"/>
  <c r="W382" i="8" s="1"/>
  <c r="V365" i="8"/>
  <c r="W365" i="8" s="1"/>
  <c r="V374" i="8"/>
  <c r="W374" i="8" s="1"/>
  <c r="V366" i="8"/>
  <c r="W366" i="8" s="1"/>
  <c r="V376" i="8"/>
  <c r="W376" i="8" s="1"/>
  <c r="V384" i="8"/>
  <c r="W384" i="8" s="1"/>
  <c r="V368" i="8"/>
  <c r="W368" i="8" s="1"/>
  <c r="V377" i="8"/>
  <c r="W377" i="8" s="1"/>
  <c r="V327" i="8"/>
  <c r="W327" i="8" s="1"/>
  <c r="V370" i="8"/>
  <c r="W370" i="8" s="1"/>
  <c r="V379" i="8"/>
  <c r="W379" i="8" s="1"/>
  <c r="V355" i="8"/>
  <c r="W355" i="8" s="1"/>
  <c r="V371" i="8"/>
  <c r="W371" i="8" s="1"/>
  <c r="V380" i="8"/>
  <c r="W380" i="8" s="1"/>
  <c r="V348" i="8"/>
  <c r="W348" i="8" s="1"/>
  <c r="V358" i="8"/>
  <c r="W358" i="8" s="1"/>
  <c r="V349" i="8"/>
  <c r="W349" i="8" s="1"/>
  <c r="V359" i="8"/>
  <c r="W359" i="8" s="1"/>
  <c r="V367" i="8"/>
  <c r="W367" i="8" s="1"/>
  <c r="V375" i="8"/>
  <c r="W375" i="8" s="1"/>
  <c r="V351" i="8"/>
  <c r="W351" i="8" s="1"/>
  <c r="V360" i="8"/>
  <c r="W360" i="8" s="1"/>
  <c r="V352" i="8"/>
  <c r="W352" i="8" s="1"/>
  <c r="V361" i="8"/>
  <c r="W361" i="8" s="1"/>
  <c r="V354" i="8"/>
  <c r="W354" i="8" s="1"/>
  <c r="V362" i="8"/>
  <c r="W362" i="8" s="1"/>
  <c r="V343" i="8"/>
  <c r="W343" i="8" s="1"/>
  <c r="V356" i="8"/>
  <c r="W356" i="8" s="1"/>
  <c r="V344" i="8"/>
  <c r="W344" i="8" s="1"/>
  <c r="V357" i="8"/>
  <c r="W357" i="8" s="1"/>
  <c r="V330" i="8"/>
  <c r="W330" i="8" s="1"/>
  <c r="V345" i="8"/>
  <c r="W345" i="8" s="1"/>
  <c r="V353" i="8"/>
  <c r="W353" i="8" s="1"/>
  <c r="V334" i="8"/>
  <c r="W334" i="8" s="1"/>
  <c r="V346" i="8"/>
  <c r="W346" i="8" s="1"/>
  <c r="V335" i="8"/>
  <c r="W335" i="8" s="1"/>
  <c r="V347" i="8"/>
  <c r="W347" i="8" s="1"/>
  <c r="V338" i="8"/>
  <c r="W338" i="8" s="1"/>
  <c r="V341" i="8"/>
  <c r="W341" i="8" s="1"/>
  <c r="V315" i="8"/>
  <c r="W315" i="8" s="1"/>
  <c r="V342" i="8"/>
  <c r="W342" i="8" s="1"/>
  <c r="V350" i="8"/>
  <c r="W350" i="8" s="1"/>
  <c r="V325" i="8"/>
  <c r="W325" i="8" s="1"/>
  <c r="V317" i="8"/>
  <c r="W317" i="8" s="1"/>
  <c r="V331" i="8"/>
  <c r="W331" i="8" s="1"/>
  <c r="V339" i="8"/>
  <c r="W339" i="8" s="1"/>
  <c r="V321" i="8"/>
  <c r="W321" i="8" s="1"/>
  <c r="V332" i="8"/>
  <c r="W332" i="8" s="1"/>
  <c r="V340" i="8"/>
  <c r="W340" i="8" s="1"/>
  <c r="V323" i="8"/>
  <c r="W323" i="8" s="1"/>
  <c r="V333" i="8"/>
  <c r="W333" i="8" s="1"/>
  <c r="V302" i="8"/>
  <c r="W302" i="8" s="1"/>
  <c r="V328" i="8"/>
  <c r="W328" i="8" s="1"/>
  <c r="V336" i="8"/>
  <c r="W336" i="8" s="1"/>
  <c r="V313" i="8"/>
  <c r="W313" i="8" s="1"/>
  <c r="V329" i="8"/>
  <c r="W329" i="8" s="1"/>
  <c r="V337" i="8"/>
  <c r="W337" i="8" s="1"/>
  <c r="V306" i="8"/>
  <c r="W306" i="8" s="1"/>
  <c r="V318" i="8"/>
  <c r="W318" i="8" s="1"/>
  <c r="V326" i="8"/>
  <c r="W326" i="8" s="1"/>
  <c r="V310" i="8"/>
  <c r="W310" i="8" s="1"/>
  <c r="V319" i="8"/>
  <c r="W319" i="8" s="1"/>
  <c r="V311" i="8"/>
  <c r="W311" i="8" s="1"/>
  <c r="V320" i="8"/>
  <c r="W320" i="8" s="1"/>
  <c r="V314" i="8"/>
  <c r="W314" i="8" s="1"/>
  <c r="V322" i="8"/>
  <c r="W322" i="8" s="1"/>
  <c r="V287" i="8"/>
  <c r="W287" i="8" s="1"/>
  <c r="V298" i="8"/>
  <c r="W298" i="8" s="1"/>
  <c r="V316" i="8"/>
  <c r="W316" i="8" s="1"/>
  <c r="V324" i="8"/>
  <c r="W324" i="8" s="1"/>
  <c r="V292" i="8"/>
  <c r="W292" i="8" s="1"/>
  <c r="V303" i="8"/>
  <c r="W303" i="8" s="1"/>
  <c r="V293" i="8"/>
  <c r="W293" i="8" s="1"/>
  <c r="V304" i="8"/>
  <c r="W304" i="8" s="1"/>
  <c r="V312" i="8"/>
  <c r="W312" i="8" s="1"/>
  <c r="V295" i="8"/>
  <c r="W295" i="8" s="1"/>
  <c r="V305" i="8"/>
  <c r="W305" i="8" s="1"/>
  <c r="V299" i="8"/>
  <c r="W299" i="8" s="1"/>
  <c r="V307" i="8"/>
  <c r="W307" i="8" s="1"/>
  <c r="V278" i="8"/>
  <c r="W278" i="8" s="1"/>
  <c r="V300" i="8"/>
  <c r="W300" i="8" s="1"/>
  <c r="V308" i="8"/>
  <c r="W308" i="8" s="1"/>
  <c r="V284" i="8"/>
  <c r="W284" i="8" s="1"/>
  <c r="V301" i="8"/>
  <c r="W301" i="8" s="1"/>
  <c r="V309" i="8"/>
  <c r="W309" i="8" s="1"/>
  <c r="V279" i="8"/>
  <c r="W279" i="8" s="1"/>
  <c r="V288" i="8"/>
  <c r="W288" i="8" s="1"/>
  <c r="V296" i="8"/>
  <c r="W296" i="8" s="1"/>
  <c r="V281" i="8"/>
  <c r="W281" i="8" s="1"/>
  <c r="V289" i="8"/>
  <c r="W289" i="8" s="1"/>
  <c r="V297" i="8"/>
  <c r="W297" i="8" s="1"/>
  <c r="V282" i="8"/>
  <c r="W282" i="8" s="1"/>
  <c r="V290" i="8"/>
  <c r="W290" i="8" s="1"/>
  <c r="V283" i="8"/>
  <c r="W283" i="8" s="1"/>
  <c r="V291" i="8"/>
  <c r="W291" i="8" s="1"/>
  <c r="V257" i="8"/>
  <c r="W257" i="8" s="1"/>
  <c r="V285" i="8"/>
  <c r="W285" i="8" s="1"/>
  <c r="V262" i="8"/>
  <c r="W262" i="8" s="1"/>
  <c r="V286" i="8"/>
  <c r="W286" i="8" s="1"/>
  <c r="V294" i="8"/>
  <c r="W294" i="8" s="1"/>
  <c r="X273" i="8"/>
  <c r="V255" i="8"/>
  <c r="W255" i="8" s="1"/>
  <c r="V263" i="8"/>
  <c r="W263" i="8" s="1"/>
  <c r="V271" i="8"/>
  <c r="W271" i="8" s="1"/>
  <c r="V256" i="8"/>
  <c r="W256" i="8" s="1"/>
  <c r="V264" i="8"/>
  <c r="W264" i="8" s="1"/>
  <c r="V272" i="8"/>
  <c r="W272" i="8" s="1"/>
  <c r="V258" i="8"/>
  <c r="W258" i="8" s="1"/>
  <c r="V266" i="8"/>
  <c r="W266" i="8" s="1"/>
  <c r="V259" i="8"/>
  <c r="W259" i="8" s="1"/>
  <c r="V267" i="8"/>
  <c r="W267" i="8" s="1"/>
  <c r="V238" i="8"/>
  <c r="W238" i="8" s="1"/>
  <c r="V260" i="8"/>
  <c r="W260" i="8" s="1"/>
  <c r="V247" i="8"/>
  <c r="W247" i="8" s="1"/>
  <c r="V261" i="8"/>
  <c r="W261" i="8" s="1"/>
  <c r="V269" i="8"/>
  <c r="W269" i="8" s="1"/>
  <c r="X246" i="8"/>
  <c r="X221" i="8"/>
  <c r="X183" i="8"/>
  <c r="X161" i="8"/>
  <c r="X218" i="8"/>
  <c r="V227" i="8"/>
  <c r="W227" i="8" s="1"/>
  <c r="V235" i="8"/>
  <c r="W235" i="8" s="1"/>
  <c r="V243" i="8"/>
  <c r="W243" i="8" s="1"/>
  <c r="V228" i="8"/>
  <c r="W228" i="8" s="1"/>
  <c r="V236" i="8"/>
  <c r="W236" i="8" s="1"/>
  <c r="V244" i="8"/>
  <c r="W244" i="8" s="1"/>
  <c r="V252" i="8"/>
  <c r="W252" i="8" s="1"/>
  <c r="V231" i="8"/>
  <c r="W231" i="8" s="1"/>
  <c r="V239" i="8"/>
  <c r="W239" i="8" s="1"/>
  <c r="V217" i="8"/>
  <c r="W217" i="8" s="1"/>
  <c r="V232" i="8"/>
  <c r="W232" i="8" s="1"/>
  <c r="V240" i="8"/>
  <c r="W240" i="8" s="1"/>
  <c r="V219" i="8"/>
  <c r="W219" i="8" s="1"/>
  <c r="V233" i="8"/>
  <c r="W233" i="8" s="1"/>
  <c r="V241" i="8"/>
  <c r="W241" i="8" s="1"/>
  <c r="X189" i="8"/>
  <c r="X196" i="8"/>
  <c r="X142" i="8"/>
  <c r="X154" i="8"/>
  <c r="X188" i="8"/>
  <c r="X158" i="8"/>
  <c r="X173" i="8"/>
  <c r="X168" i="8"/>
  <c r="X201" i="8"/>
  <c r="X150" i="8"/>
  <c r="X190" i="8"/>
  <c r="V206" i="8"/>
  <c r="W206" i="8" s="1"/>
  <c r="V214" i="8"/>
  <c r="W214" i="8" s="1"/>
  <c r="V222" i="8"/>
  <c r="W222" i="8" s="1"/>
  <c r="V207" i="8"/>
  <c r="W207" i="8" s="1"/>
  <c r="V215" i="8"/>
  <c r="W215" i="8" s="1"/>
  <c r="V223" i="8"/>
  <c r="W223" i="8" s="1"/>
  <c r="V209" i="8"/>
  <c r="W209" i="8" s="1"/>
  <c r="V210" i="8"/>
  <c r="W210" i="8" s="1"/>
  <c r="V200" i="8"/>
  <c r="W200" i="8" s="1"/>
  <c r="V204" i="8"/>
  <c r="W204" i="8" s="1"/>
  <c r="V212" i="8"/>
  <c r="W212" i="8" s="1"/>
  <c r="V220" i="8"/>
  <c r="W220" i="8" s="1"/>
  <c r="X199" i="8"/>
  <c r="X129" i="8"/>
  <c r="X166" i="8"/>
  <c r="X182" i="8"/>
  <c r="X165" i="8"/>
  <c r="X134" i="8"/>
  <c r="X170" i="8"/>
  <c r="X171" i="8"/>
  <c r="X55" i="8"/>
  <c r="X164" i="8"/>
  <c r="X172" i="8"/>
  <c r="X163" i="8"/>
  <c r="V178" i="8"/>
  <c r="W178" i="8" s="1"/>
  <c r="V186" i="8"/>
  <c r="W186" i="8" s="1"/>
  <c r="V194" i="8"/>
  <c r="W194" i="8" s="1"/>
  <c r="V179" i="8"/>
  <c r="W179" i="8" s="1"/>
  <c r="V187" i="8"/>
  <c r="W187" i="8" s="1"/>
  <c r="V195" i="8"/>
  <c r="W195" i="8" s="1"/>
  <c r="V180" i="8"/>
  <c r="W180" i="8" s="1"/>
  <c r="V181" i="8"/>
  <c r="W181" i="8" s="1"/>
  <c r="V169" i="8"/>
  <c r="W169" i="8" s="1"/>
  <c r="V174" i="8"/>
  <c r="W174" i="8" s="1"/>
  <c r="V184" i="8"/>
  <c r="W184" i="8" s="1"/>
  <c r="V192" i="8"/>
  <c r="W192" i="8" s="1"/>
  <c r="X138" i="8"/>
  <c r="X162" i="8"/>
  <c r="X167" i="8"/>
  <c r="X118" i="8"/>
  <c r="X111" i="8"/>
  <c r="X122" i="8"/>
  <c r="X140" i="8"/>
  <c r="X117" i="8"/>
  <c r="X126" i="8"/>
  <c r="X132" i="8"/>
  <c r="X131" i="8"/>
  <c r="X137" i="8"/>
  <c r="X135" i="8"/>
  <c r="V143" i="8"/>
  <c r="W143" i="8" s="1"/>
  <c r="V151" i="8"/>
  <c r="W151" i="8" s="1"/>
  <c r="V159" i="8"/>
  <c r="W159" i="8" s="1"/>
  <c r="V144" i="8"/>
  <c r="W144" i="8" s="1"/>
  <c r="V152" i="8"/>
  <c r="W152" i="8" s="1"/>
  <c r="V160" i="8"/>
  <c r="W160" i="8" s="1"/>
  <c r="V145" i="8"/>
  <c r="W145" i="8" s="1"/>
  <c r="V153" i="8"/>
  <c r="W153" i="8" s="1"/>
  <c r="V146" i="8"/>
  <c r="W146" i="8" s="1"/>
  <c r="V147" i="8"/>
  <c r="W147" i="8" s="1"/>
  <c r="V155" i="8"/>
  <c r="W155" i="8" s="1"/>
  <c r="V139" i="8"/>
  <c r="W139" i="8" s="1"/>
  <c r="V148" i="8"/>
  <c r="W148" i="8" s="1"/>
  <c r="V141" i="8"/>
  <c r="W141" i="8" s="1"/>
  <c r="V149" i="8"/>
  <c r="W149" i="8" s="1"/>
  <c r="V157" i="8"/>
  <c r="W157" i="8" s="1"/>
  <c r="X92" i="8"/>
  <c r="X99" i="8"/>
  <c r="X109" i="8"/>
  <c r="X123" i="8"/>
  <c r="X121" i="8"/>
  <c r="X133" i="8"/>
  <c r="X69" i="8"/>
  <c r="X125" i="8"/>
  <c r="X106" i="8"/>
  <c r="X115" i="8"/>
  <c r="X79" i="8"/>
  <c r="X72" i="8"/>
  <c r="X73" i="8"/>
  <c r="X95" i="8"/>
  <c r="X54" i="8"/>
  <c r="X94" i="8"/>
  <c r="X104" i="8"/>
  <c r="X85" i="8"/>
  <c r="X84" i="8"/>
  <c r="X100" i="8"/>
  <c r="X83" i="8"/>
  <c r="X102" i="8"/>
  <c r="X91" i="8"/>
  <c r="X93" i="8"/>
  <c r="X98" i="8"/>
  <c r="X107" i="8"/>
  <c r="X90" i="8"/>
  <c r="X64" i="8"/>
  <c r="X71" i="8"/>
  <c r="X88" i="8"/>
  <c r="V110" i="8"/>
  <c r="W110" i="8" s="1"/>
  <c r="V119" i="8"/>
  <c r="W119" i="8" s="1"/>
  <c r="V127" i="8"/>
  <c r="W127" i="8" s="1"/>
  <c r="V120" i="8"/>
  <c r="W120" i="8" s="1"/>
  <c r="V128" i="8"/>
  <c r="W128" i="8" s="1"/>
  <c r="V112" i="8"/>
  <c r="W112" i="8" s="1"/>
  <c r="V113" i="8"/>
  <c r="W113" i="8" s="1"/>
  <c r="V105" i="8"/>
  <c r="W105" i="8" s="1"/>
  <c r="V116" i="8"/>
  <c r="W116" i="8" s="1"/>
  <c r="V124" i="8"/>
  <c r="W124" i="8" s="1"/>
  <c r="V108" i="8"/>
  <c r="W108" i="8" s="1"/>
  <c r="X96" i="8"/>
  <c r="X87" i="8"/>
  <c r="X80" i="8"/>
  <c r="X77" i="8"/>
  <c r="X101" i="8"/>
  <c r="X13" i="8"/>
  <c r="X89" i="8"/>
  <c r="X61" i="8"/>
  <c r="X97" i="8"/>
  <c r="X76" i="8"/>
  <c r="X74" i="8"/>
  <c r="X81" i="8"/>
  <c r="X86" i="8"/>
  <c r="X68" i="8"/>
  <c r="X75" i="8"/>
  <c r="X82" i="8"/>
  <c r="X78" i="8"/>
  <c r="X67" i="8"/>
  <c r="X56" i="8"/>
  <c r="X65" i="8"/>
  <c r="X62" i="8"/>
  <c r="X70" i="8"/>
  <c r="X50" i="8"/>
  <c r="X66" i="8"/>
  <c r="X60" i="8"/>
  <c r="X63" i="8"/>
  <c r="X52" i="8"/>
  <c r="X58" i="8"/>
  <c r="X35" i="8"/>
  <c r="X15" i="8"/>
  <c r="X10" i="8"/>
  <c r="V38" i="8"/>
  <c r="W38" i="8" s="1"/>
  <c r="V51" i="8"/>
  <c r="W51" i="8" s="1"/>
  <c r="V59" i="8"/>
  <c r="W59" i="8" s="1"/>
  <c r="V39" i="8"/>
  <c r="W39" i="8" s="1"/>
  <c r="V43" i="8"/>
  <c r="W43" i="8" s="1"/>
  <c r="V53" i="8"/>
  <c r="W53" i="8" s="1"/>
  <c r="V46" i="8"/>
  <c r="W46" i="8" s="1"/>
  <c r="V47" i="8"/>
  <c r="W47" i="8" s="1"/>
  <c r="V21" i="8"/>
  <c r="W21" i="8" s="1"/>
  <c r="V48" i="8"/>
  <c r="W48" i="8" s="1"/>
  <c r="V29" i="8"/>
  <c r="W29" i="8" s="1"/>
  <c r="V49" i="8"/>
  <c r="W49" i="8" s="1"/>
  <c r="V57" i="8"/>
  <c r="W57" i="8" s="1"/>
  <c r="V23" i="8"/>
  <c r="W23" i="8" s="1"/>
  <c r="V36" i="8"/>
  <c r="W36" i="8" s="1"/>
  <c r="V44" i="8"/>
  <c r="W44" i="8" s="1"/>
  <c r="V26" i="8"/>
  <c r="W26" i="8" s="1"/>
  <c r="V37" i="8"/>
  <c r="W37" i="8" s="1"/>
  <c r="V45" i="8"/>
  <c r="W45" i="8" s="1"/>
  <c r="V28" i="8"/>
  <c r="W28" i="8" s="1"/>
  <c r="V30" i="8"/>
  <c r="W30" i="8" s="1"/>
  <c r="V40" i="8"/>
  <c r="W40" i="8" s="1"/>
  <c r="V12" i="8"/>
  <c r="W12" i="8" s="1"/>
  <c r="V33" i="8"/>
  <c r="W33" i="8" s="1"/>
  <c r="V41" i="8"/>
  <c r="W41" i="8" s="1"/>
  <c r="V18" i="8"/>
  <c r="W18" i="8" s="1"/>
  <c r="V34" i="8"/>
  <c r="W34" i="8" s="1"/>
  <c r="V42" i="8"/>
  <c r="W42" i="8" s="1"/>
  <c r="V16" i="8"/>
  <c r="W16" i="8" s="1"/>
  <c r="V24" i="8"/>
  <c r="W24" i="8" s="1"/>
  <c r="V31" i="8"/>
  <c r="W31" i="8" s="1"/>
  <c r="V17" i="8"/>
  <c r="W17" i="8" s="1"/>
  <c r="V25" i="8"/>
  <c r="W25" i="8" s="1"/>
  <c r="V32" i="8"/>
  <c r="W32" i="8" s="1"/>
  <c r="V540" i="8"/>
  <c r="W540" i="8" s="1"/>
  <c r="V19" i="8"/>
  <c r="W19" i="8" s="1"/>
  <c r="V27" i="8"/>
  <c r="W27" i="8" s="1"/>
  <c r="V20" i="8"/>
  <c r="W20" i="8" s="1"/>
  <c r="V8" i="8"/>
  <c r="W8" i="8" s="1"/>
  <c r="V22" i="8"/>
  <c r="W22" i="8" s="1"/>
  <c r="V3" i="8"/>
  <c r="W3" i="8" s="1"/>
  <c r="H526" i="8"/>
  <c r="X533" i="8"/>
  <c r="H533" i="8"/>
  <c r="X541" i="8"/>
  <c r="H541" i="8"/>
  <c r="X542" i="8"/>
  <c r="H542" i="8"/>
  <c r="T543" i="8"/>
  <c r="V543" i="8"/>
  <c r="W543" i="8" s="1"/>
  <c r="P543" i="8"/>
  <c r="V530" i="8"/>
  <c r="W530" i="8" s="1"/>
  <c r="H530" i="8" s="1"/>
  <c r="V6" i="8"/>
  <c r="W6" i="8" s="1"/>
  <c r="V527" i="8"/>
  <c r="W527" i="8" s="1"/>
  <c r="H527" i="8" s="1"/>
  <c r="V536" i="8"/>
  <c r="W536" i="8" s="1"/>
  <c r="H536" i="8" s="1"/>
  <c r="V535" i="8"/>
  <c r="W535" i="8" s="1"/>
  <c r="H535" i="8" s="1"/>
  <c r="V539" i="8"/>
  <c r="W539" i="8" s="1"/>
  <c r="H539" i="8" s="1"/>
  <c r="V528" i="8"/>
  <c r="W528" i="8" s="1"/>
  <c r="H528" i="8" s="1"/>
  <c r="V537" i="8"/>
  <c r="W537" i="8" s="1"/>
  <c r="H537" i="8" s="1"/>
  <c r="V538" i="8"/>
  <c r="W538" i="8" s="1"/>
  <c r="H538" i="8" s="1"/>
  <c r="V525" i="8"/>
  <c r="W525" i="8" s="1"/>
  <c r="H525" i="8" s="1"/>
  <c r="V11" i="8"/>
  <c r="W11" i="8" s="1"/>
  <c r="X4" i="8"/>
  <c r="X390" i="8" l="1"/>
  <c r="X428" i="8"/>
  <c r="X193" i="8"/>
  <c r="X211" i="8"/>
  <c r="X450" i="8"/>
  <c r="X177" i="8"/>
  <c r="X224" i="8"/>
  <c r="X230" i="8"/>
  <c r="X442" i="8"/>
  <c r="X268" i="8"/>
  <c r="X185" i="8"/>
  <c r="X203" i="8"/>
  <c r="X175" i="8"/>
  <c r="X191" i="8"/>
  <c r="X444" i="8"/>
  <c r="X249" i="8"/>
  <c r="X234" i="8"/>
  <c r="X198" i="8"/>
  <c r="X250" i="8"/>
  <c r="X202" i="8"/>
  <c r="X245" i="8"/>
  <c r="X229" i="8"/>
  <c r="X225" i="8"/>
  <c r="X156" i="8"/>
  <c r="X280" i="8"/>
  <c r="X253" i="8"/>
  <c r="X216" i="8"/>
  <c r="X197" i="8"/>
  <c r="X176" i="8"/>
  <c r="X242" i="8"/>
  <c r="X248" i="8"/>
  <c r="X363" i="8"/>
  <c r="X381" i="8"/>
  <c r="X276" i="8"/>
  <c r="X391" i="8"/>
  <c r="X265" i="8"/>
  <c r="X274" i="8"/>
  <c r="X401" i="8"/>
  <c r="X213" i="8"/>
  <c r="X389" i="8"/>
  <c r="X405" i="8"/>
  <c r="X424" i="8"/>
  <c r="X394" i="8"/>
  <c r="X385" i="8"/>
  <c r="X251" i="8"/>
  <c r="X403" i="8"/>
  <c r="X275" i="8"/>
  <c r="X402" i="8"/>
  <c r="X425" i="8"/>
  <c r="X409" i="8"/>
  <c r="X270" i="8"/>
  <c r="X406" i="8"/>
  <c r="X383" i="8"/>
  <c r="X400" i="8"/>
  <c r="X277" i="8"/>
  <c r="X387" i="8"/>
  <c r="X395" i="8"/>
  <c r="X388" i="8"/>
  <c r="X448" i="8"/>
  <c r="X447" i="8"/>
  <c r="X429" i="8"/>
  <c r="X392" i="8"/>
  <c r="X440" i="8"/>
  <c r="X458" i="8"/>
  <c r="X466" i="8"/>
  <c r="X436" i="8"/>
  <c r="X426" i="8"/>
  <c r="X427" i="8"/>
  <c r="X397" i="8"/>
  <c r="X438" i="8"/>
  <c r="H386" i="8"/>
  <c r="X386" i="8"/>
  <c r="H396" i="8"/>
  <c r="X396" i="8"/>
  <c r="H431" i="8"/>
  <c r="X431" i="8"/>
  <c r="X393" i="8"/>
  <c r="H414" i="8"/>
  <c r="X414" i="8"/>
  <c r="H445" i="8"/>
  <c r="X445" i="8"/>
  <c r="H437" i="8"/>
  <c r="X437" i="8"/>
  <c r="H453" i="8"/>
  <c r="X453" i="8"/>
  <c r="X422" i="8"/>
  <c r="H433" i="8"/>
  <c r="X433" i="8"/>
  <c r="H454" i="8"/>
  <c r="X454" i="8"/>
  <c r="H432" i="8"/>
  <c r="X432" i="8"/>
  <c r="H378" i="8"/>
  <c r="X378" i="8"/>
  <c r="H430" i="8"/>
  <c r="X430" i="8"/>
  <c r="H449" i="8"/>
  <c r="X449" i="8"/>
  <c r="H470" i="8"/>
  <c r="X470" i="8"/>
  <c r="H452" i="8"/>
  <c r="X452" i="8"/>
  <c r="H446" i="8"/>
  <c r="X446" i="8"/>
  <c r="H435" i="8"/>
  <c r="X435" i="8"/>
  <c r="H460" i="8"/>
  <c r="X460" i="8"/>
  <c r="H457" i="8"/>
  <c r="X457" i="8"/>
  <c r="H439" i="8"/>
  <c r="X439" i="8"/>
  <c r="H451" i="8"/>
  <c r="X451" i="8"/>
  <c r="H441" i="8"/>
  <c r="X441" i="8"/>
  <c r="H465" i="8"/>
  <c r="X465" i="8"/>
  <c r="H443" i="8"/>
  <c r="X443" i="8"/>
  <c r="H434" i="8"/>
  <c r="X434" i="8"/>
  <c r="H464" i="8"/>
  <c r="X464" i="8"/>
  <c r="H516" i="8"/>
  <c r="X516" i="8"/>
  <c r="H510" i="8"/>
  <c r="X510" i="8"/>
  <c r="H456" i="8"/>
  <c r="X456" i="8"/>
  <c r="H512" i="8"/>
  <c r="X512" i="8"/>
  <c r="H469" i="8"/>
  <c r="X469" i="8"/>
  <c r="H494" i="8"/>
  <c r="X494" i="8"/>
  <c r="H461" i="8"/>
  <c r="X461" i="8"/>
  <c r="H532" i="8"/>
  <c r="X532" i="8"/>
  <c r="H463" i="8"/>
  <c r="X463" i="8"/>
  <c r="H417" i="8"/>
  <c r="X417" i="8"/>
  <c r="H521" i="8"/>
  <c r="X521" i="8"/>
  <c r="H455" i="8"/>
  <c r="X455" i="8"/>
  <c r="H459" i="8"/>
  <c r="X459" i="8"/>
  <c r="H520" i="8"/>
  <c r="X520" i="8"/>
  <c r="H467" i="8"/>
  <c r="X467" i="8"/>
  <c r="H534" i="8"/>
  <c r="X534" i="8"/>
  <c r="H508" i="8"/>
  <c r="X508" i="8"/>
  <c r="H523" i="8"/>
  <c r="X523" i="8"/>
  <c r="H519" i="8"/>
  <c r="X519" i="8"/>
  <c r="H472" i="8"/>
  <c r="X472" i="8"/>
  <c r="H515" i="8"/>
  <c r="X515" i="8"/>
  <c r="H502" i="8"/>
  <c r="X502" i="8"/>
  <c r="H518" i="8"/>
  <c r="X518" i="8"/>
  <c r="H500" i="8"/>
  <c r="X500" i="8"/>
  <c r="H505" i="8"/>
  <c r="X505" i="8"/>
  <c r="H524" i="8"/>
  <c r="X524" i="8"/>
  <c r="H529" i="8"/>
  <c r="X529" i="8"/>
  <c r="H522" i="8"/>
  <c r="X522" i="8"/>
  <c r="H492" i="8"/>
  <c r="X492" i="8"/>
  <c r="H517" i="8"/>
  <c r="X517" i="8"/>
  <c r="H513" i="8"/>
  <c r="X513" i="8"/>
  <c r="H531" i="8"/>
  <c r="X531" i="8"/>
  <c r="H504" i="8"/>
  <c r="X504" i="8"/>
  <c r="H497" i="8"/>
  <c r="X497" i="8"/>
  <c r="H489" i="8"/>
  <c r="X489" i="8"/>
  <c r="H480" i="8"/>
  <c r="X480" i="8"/>
  <c r="H488" i="8"/>
  <c r="X488" i="8"/>
  <c r="H507" i="8"/>
  <c r="X507" i="8"/>
  <c r="H496" i="8"/>
  <c r="X496" i="8"/>
  <c r="H499" i="8"/>
  <c r="X499" i="8"/>
  <c r="H484" i="8"/>
  <c r="X484" i="8"/>
  <c r="H493" i="8"/>
  <c r="X493" i="8"/>
  <c r="H491" i="8"/>
  <c r="X491" i="8"/>
  <c r="H511" i="8"/>
  <c r="X511" i="8"/>
  <c r="H481" i="8"/>
  <c r="X481" i="8"/>
  <c r="H514" i="8"/>
  <c r="X514" i="8"/>
  <c r="H503" i="8"/>
  <c r="X503" i="8"/>
  <c r="H509" i="8"/>
  <c r="X509" i="8"/>
  <c r="H506" i="8"/>
  <c r="X506" i="8"/>
  <c r="H495" i="8"/>
  <c r="X495" i="8"/>
  <c r="H501" i="8"/>
  <c r="X501" i="8"/>
  <c r="H498" i="8"/>
  <c r="X498" i="8"/>
  <c r="H483" i="8"/>
  <c r="X483" i="8"/>
  <c r="H476" i="8"/>
  <c r="X476" i="8"/>
  <c r="H479" i="8"/>
  <c r="X479" i="8"/>
  <c r="H475" i="8"/>
  <c r="X475" i="8"/>
  <c r="H487" i="8"/>
  <c r="X487" i="8"/>
  <c r="H471" i="8"/>
  <c r="X471" i="8"/>
  <c r="H490" i="8"/>
  <c r="X490" i="8"/>
  <c r="H486" i="8"/>
  <c r="X486" i="8"/>
  <c r="H482" i="8"/>
  <c r="X482" i="8"/>
  <c r="H478" i="8"/>
  <c r="X478" i="8"/>
  <c r="H474" i="8"/>
  <c r="X474" i="8"/>
  <c r="H468" i="8"/>
  <c r="X468" i="8"/>
  <c r="H473" i="8"/>
  <c r="X473" i="8"/>
  <c r="H485" i="8"/>
  <c r="X485" i="8"/>
  <c r="H477" i="8"/>
  <c r="X477" i="8"/>
  <c r="H413" i="8"/>
  <c r="X413" i="8"/>
  <c r="H410" i="8"/>
  <c r="X410" i="8"/>
  <c r="H404" i="8"/>
  <c r="X404" i="8"/>
  <c r="H416" i="8"/>
  <c r="X416" i="8"/>
  <c r="H420" i="8"/>
  <c r="X420" i="8"/>
  <c r="H408" i="8"/>
  <c r="X408" i="8"/>
  <c r="H412" i="8"/>
  <c r="X412" i="8"/>
  <c r="H423" i="8"/>
  <c r="X423" i="8"/>
  <c r="H421" i="8"/>
  <c r="X421" i="8"/>
  <c r="H398" i="8"/>
  <c r="X398" i="8"/>
  <c r="H415" i="8"/>
  <c r="X415" i="8"/>
  <c r="H419" i="8"/>
  <c r="X419" i="8"/>
  <c r="H407" i="8"/>
  <c r="X407" i="8"/>
  <c r="H418" i="8"/>
  <c r="X418" i="8"/>
  <c r="H411" i="8"/>
  <c r="X411" i="8"/>
  <c r="H355" i="8"/>
  <c r="X355" i="8"/>
  <c r="H380" i="8"/>
  <c r="X380" i="8"/>
  <c r="H384" i="8"/>
  <c r="X384" i="8"/>
  <c r="H371" i="8"/>
  <c r="X371" i="8"/>
  <c r="H376" i="8"/>
  <c r="X376" i="8"/>
  <c r="H379" i="8"/>
  <c r="X379" i="8"/>
  <c r="H374" i="8"/>
  <c r="X374" i="8"/>
  <c r="H370" i="8"/>
  <c r="X370" i="8"/>
  <c r="H365" i="8"/>
  <c r="X365" i="8"/>
  <c r="H327" i="8"/>
  <c r="X327" i="8"/>
  <c r="H382" i="8"/>
  <c r="X382" i="8"/>
  <c r="H366" i="8"/>
  <c r="X366" i="8"/>
  <c r="H377" i="8"/>
  <c r="X377" i="8"/>
  <c r="H373" i="8"/>
  <c r="X373" i="8"/>
  <c r="H368" i="8"/>
  <c r="X368" i="8"/>
  <c r="H364" i="8"/>
  <c r="X364" i="8"/>
  <c r="H360" i="8"/>
  <c r="X360" i="8"/>
  <c r="H344" i="8"/>
  <c r="X344" i="8"/>
  <c r="H351" i="8"/>
  <c r="X351" i="8"/>
  <c r="H357" i="8"/>
  <c r="X357" i="8"/>
  <c r="H356" i="8"/>
  <c r="X356" i="8"/>
  <c r="H375" i="8"/>
  <c r="X375" i="8"/>
  <c r="H343" i="8"/>
  <c r="X343" i="8"/>
  <c r="H367" i="8"/>
  <c r="X367" i="8"/>
  <c r="H362" i="8"/>
  <c r="X362" i="8"/>
  <c r="H359" i="8"/>
  <c r="X359" i="8"/>
  <c r="H354" i="8"/>
  <c r="X354" i="8"/>
  <c r="H349" i="8"/>
  <c r="X349" i="8"/>
  <c r="H361" i="8"/>
  <c r="X361" i="8"/>
  <c r="H358" i="8"/>
  <c r="X358" i="8"/>
  <c r="H352" i="8"/>
  <c r="X352" i="8"/>
  <c r="H348" i="8"/>
  <c r="X348" i="8"/>
  <c r="H347" i="8"/>
  <c r="X347" i="8"/>
  <c r="H338" i="8"/>
  <c r="X338" i="8"/>
  <c r="H335" i="8"/>
  <c r="X335" i="8"/>
  <c r="H325" i="8"/>
  <c r="X325" i="8"/>
  <c r="H346" i="8"/>
  <c r="X346" i="8"/>
  <c r="H350" i="8"/>
  <c r="X350" i="8"/>
  <c r="H334" i="8"/>
  <c r="X334" i="8"/>
  <c r="H342" i="8"/>
  <c r="X342" i="8"/>
  <c r="H353" i="8"/>
  <c r="X353" i="8"/>
  <c r="H315" i="8"/>
  <c r="X315" i="8"/>
  <c r="H345" i="8"/>
  <c r="X345" i="8"/>
  <c r="H341" i="8"/>
  <c r="X341" i="8"/>
  <c r="H330" i="8"/>
  <c r="X330" i="8"/>
  <c r="H323" i="8"/>
  <c r="X323" i="8"/>
  <c r="H337" i="8"/>
  <c r="X337" i="8"/>
  <c r="H340" i="8"/>
  <c r="X340" i="8"/>
  <c r="H329" i="8"/>
  <c r="X329" i="8"/>
  <c r="H332" i="8"/>
  <c r="X332" i="8"/>
  <c r="H313" i="8"/>
  <c r="X313" i="8"/>
  <c r="H321" i="8"/>
  <c r="X321" i="8"/>
  <c r="H333" i="8"/>
  <c r="X333" i="8"/>
  <c r="H336" i="8"/>
  <c r="X336" i="8"/>
  <c r="H339" i="8"/>
  <c r="X339" i="8"/>
  <c r="H328" i="8"/>
  <c r="X328" i="8"/>
  <c r="H331" i="8"/>
  <c r="X331" i="8"/>
  <c r="H302" i="8"/>
  <c r="X302" i="8"/>
  <c r="H317" i="8"/>
  <c r="X317" i="8"/>
  <c r="H314" i="8"/>
  <c r="X314" i="8"/>
  <c r="H320" i="8"/>
  <c r="X320" i="8"/>
  <c r="H311" i="8"/>
  <c r="X311" i="8"/>
  <c r="H324" i="8"/>
  <c r="X324" i="8"/>
  <c r="H319" i="8"/>
  <c r="X319" i="8"/>
  <c r="H316" i="8"/>
  <c r="X316" i="8"/>
  <c r="H310" i="8"/>
  <c r="X310" i="8"/>
  <c r="H298" i="8"/>
  <c r="X298" i="8"/>
  <c r="H326" i="8"/>
  <c r="X326" i="8"/>
  <c r="H287" i="8"/>
  <c r="X287" i="8"/>
  <c r="H318" i="8"/>
  <c r="X318" i="8"/>
  <c r="H322" i="8"/>
  <c r="X322" i="8"/>
  <c r="H306" i="8"/>
  <c r="X306" i="8"/>
  <c r="H299" i="8"/>
  <c r="X299" i="8"/>
  <c r="H309" i="8"/>
  <c r="X309" i="8"/>
  <c r="H305" i="8"/>
  <c r="X305" i="8"/>
  <c r="H301" i="8"/>
  <c r="X301" i="8"/>
  <c r="H295" i="8"/>
  <c r="X295" i="8"/>
  <c r="H284" i="8"/>
  <c r="X284" i="8"/>
  <c r="H312" i="8"/>
  <c r="X312" i="8"/>
  <c r="H308" i="8"/>
  <c r="X308" i="8"/>
  <c r="H304" i="8"/>
  <c r="X304" i="8"/>
  <c r="H300" i="8"/>
  <c r="X300" i="8"/>
  <c r="H293" i="8"/>
  <c r="X293" i="8"/>
  <c r="H278" i="8"/>
  <c r="X278" i="8"/>
  <c r="H303" i="8"/>
  <c r="X303" i="8"/>
  <c r="H307" i="8"/>
  <c r="X307" i="8"/>
  <c r="H292" i="8"/>
  <c r="X292" i="8"/>
  <c r="H290" i="8"/>
  <c r="X290" i="8"/>
  <c r="H294" i="8"/>
  <c r="X294" i="8"/>
  <c r="H282" i="8"/>
  <c r="X282" i="8"/>
  <c r="H286" i="8"/>
  <c r="X286" i="8"/>
  <c r="H297" i="8"/>
  <c r="X297" i="8"/>
  <c r="X262" i="8"/>
  <c r="H289" i="8"/>
  <c r="X289" i="8"/>
  <c r="H285" i="8"/>
  <c r="X285" i="8"/>
  <c r="X281" i="8"/>
  <c r="X257" i="8"/>
  <c r="H296" i="8"/>
  <c r="X296" i="8"/>
  <c r="H291" i="8"/>
  <c r="X291" i="8"/>
  <c r="H288" i="8"/>
  <c r="X288" i="8"/>
  <c r="H283" i="8"/>
  <c r="X283" i="8"/>
  <c r="X279" i="8"/>
  <c r="X269" i="8"/>
  <c r="X261" i="8"/>
  <c r="X272" i="8"/>
  <c r="H258" i="8"/>
  <c r="X258" i="8"/>
  <c r="H247" i="8"/>
  <c r="X247" i="8"/>
  <c r="X264" i="8"/>
  <c r="X260" i="8"/>
  <c r="X256" i="8"/>
  <c r="H238" i="8"/>
  <c r="X238" i="8"/>
  <c r="X271" i="8"/>
  <c r="H267" i="8"/>
  <c r="X267" i="8"/>
  <c r="H263" i="8"/>
  <c r="X263" i="8"/>
  <c r="X259" i="8"/>
  <c r="X255" i="8"/>
  <c r="X266" i="8"/>
  <c r="X241" i="8"/>
  <c r="X252" i="8"/>
  <c r="H233" i="8"/>
  <c r="X233" i="8"/>
  <c r="X244" i="8"/>
  <c r="X240" i="8"/>
  <c r="X228" i="8"/>
  <c r="X232" i="8"/>
  <c r="H243" i="8"/>
  <c r="X243" i="8"/>
  <c r="X217" i="8"/>
  <c r="X235" i="8"/>
  <c r="X219" i="8"/>
  <c r="X239" i="8"/>
  <c r="H227" i="8"/>
  <c r="X227" i="8"/>
  <c r="X236" i="8"/>
  <c r="X231" i="8"/>
  <c r="X210" i="8"/>
  <c r="X209" i="8"/>
  <c r="H223" i="8"/>
  <c r="X223" i="8"/>
  <c r="X215" i="8"/>
  <c r="X220" i="8"/>
  <c r="H207" i="8"/>
  <c r="X207" i="8"/>
  <c r="H212" i="8"/>
  <c r="X212" i="8"/>
  <c r="H222" i="8"/>
  <c r="X222" i="8"/>
  <c r="X204" i="8"/>
  <c r="X214" i="8"/>
  <c r="X200" i="8"/>
  <c r="H206" i="8"/>
  <c r="X206" i="8"/>
  <c r="X180" i="8"/>
  <c r="X195" i="8"/>
  <c r="X187" i="8"/>
  <c r="X192" i="8"/>
  <c r="X179" i="8"/>
  <c r="X184" i="8"/>
  <c r="X194" i="8"/>
  <c r="X174" i="8"/>
  <c r="H186" i="8"/>
  <c r="X186" i="8"/>
  <c r="H169" i="8"/>
  <c r="X169" i="8"/>
  <c r="X178" i="8"/>
  <c r="H181" i="8"/>
  <c r="X181" i="8"/>
  <c r="X141" i="8"/>
  <c r="H148" i="8"/>
  <c r="X148" i="8"/>
  <c r="H152" i="8"/>
  <c r="X152" i="8"/>
  <c r="X139" i="8"/>
  <c r="X144" i="8"/>
  <c r="X160" i="8"/>
  <c r="X155" i="8"/>
  <c r="H159" i="8"/>
  <c r="X159" i="8"/>
  <c r="H147" i="8"/>
  <c r="X147" i="8"/>
  <c r="X151" i="8"/>
  <c r="X146" i="8"/>
  <c r="X143" i="8"/>
  <c r="X157" i="8"/>
  <c r="H153" i="8"/>
  <c r="X153" i="8"/>
  <c r="X149" i="8"/>
  <c r="X145" i="8"/>
  <c r="H543" i="8"/>
  <c r="H120" i="8"/>
  <c r="X120" i="8"/>
  <c r="X108" i="8"/>
  <c r="X127" i="8"/>
  <c r="H124" i="8"/>
  <c r="X124" i="8"/>
  <c r="H119" i="8"/>
  <c r="X119" i="8"/>
  <c r="X116" i="8"/>
  <c r="X110" i="8"/>
  <c r="X105" i="8"/>
  <c r="X113" i="8"/>
  <c r="X128" i="8"/>
  <c r="X112" i="8"/>
  <c r="Z4" i="8"/>
  <c r="H4" i="8" s="1"/>
  <c r="Z14" i="8"/>
  <c r="H14" i="8" s="1"/>
  <c r="H53" i="8"/>
  <c r="X53" i="8"/>
  <c r="X57" i="8"/>
  <c r="H43" i="8"/>
  <c r="X43" i="8"/>
  <c r="X46" i="8"/>
  <c r="X49" i="8"/>
  <c r="X39" i="8"/>
  <c r="X29" i="8"/>
  <c r="X59" i="8"/>
  <c r="H48" i="8"/>
  <c r="X48" i="8"/>
  <c r="X51" i="8"/>
  <c r="Z15" i="8"/>
  <c r="H15" i="8" s="1"/>
  <c r="X21" i="8"/>
  <c r="H38" i="8"/>
  <c r="X38" i="8"/>
  <c r="X47" i="8"/>
  <c r="X42" i="8"/>
  <c r="H28" i="8"/>
  <c r="X28" i="8"/>
  <c r="X30" i="8"/>
  <c r="X34" i="8"/>
  <c r="X45" i="8"/>
  <c r="H18" i="8"/>
  <c r="X18" i="8"/>
  <c r="X37" i="8"/>
  <c r="X41" i="8"/>
  <c r="X26" i="8"/>
  <c r="H33" i="8"/>
  <c r="X33" i="8"/>
  <c r="X44" i="8"/>
  <c r="X12" i="8"/>
  <c r="Z12" i="8"/>
  <c r="H12" i="8" s="1"/>
  <c r="X36" i="8"/>
  <c r="X40" i="8"/>
  <c r="H23" i="8"/>
  <c r="X23" i="8"/>
  <c r="Z19" i="8"/>
  <c r="H19" i="8" s="1"/>
  <c r="X19" i="8"/>
  <c r="H540" i="8"/>
  <c r="X540" i="8"/>
  <c r="H32" i="8"/>
  <c r="X32" i="8"/>
  <c r="X3" i="8"/>
  <c r="X25" i="8"/>
  <c r="H22" i="8"/>
  <c r="X22" i="8"/>
  <c r="X17" i="8"/>
  <c r="H8" i="8"/>
  <c r="X8" i="8"/>
  <c r="X31" i="8"/>
  <c r="Z20" i="8"/>
  <c r="H20" i="8" s="1"/>
  <c r="X20" i="8"/>
  <c r="X24" i="8"/>
  <c r="H27" i="8"/>
  <c r="X27" i="8"/>
  <c r="X16" i="8"/>
  <c r="Z16" i="8"/>
  <c r="H16" i="8" s="1"/>
  <c r="Z17" i="8"/>
  <c r="H17" i="8" s="1"/>
  <c r="Z21" i="8"/>
  <c r="H21" i="8" s="1"/>
  <c r="Z5" i="8"/>
  <c r="H5" i="8" s="1"/>
  <c r="Z7" i="8"/>
  <c r="H7" i="8" s="1"/>
  <c r="Z10" i="8"/>
  <c r="H10" i="8" s="1"/>
  <c r="Z9" i="8"/>
  <c r="H9" i="8" s="1"/>
  <c r="Z30" i="8"/>
  <c r="H30" i="8" s="1"/>
  <c r="X536" i="8"/>
  <c r="Z11" i="8"/>
  <c r="H11" i="8" s="1"/>
  <c r="X11" i="8"/>
  <c r="X527" i="8"/>
  <c r="X525" i="8"/>
  <c r="X6" i="8"/>
  <c r="Z6" i="8"/>
  <c r="H6" i="8" s="1"/>
  <c r="X538" i="8"/>
  <c r="X530" i="8"/>
  <c r="X537" i="8"/>
  <c r="V544" i="8"/>
  <c r="W544" i="8" s="1"/>
  <c r="Z339" i="8" s="1"/>
  <c r="T544" i="8"/>
  <c r="P544" i="8"/>
  <c r="X528" i="8"/>
  <c r="X539" i="8"/>
  <c r="X543" i="8"/>
  <c r="X535" i="8"/>
  <c r="Z136" i="8" l="1"/>
  <c r="H136" i="8" s="1"/>
  <c r="Z130" i="8"/>
  <c r="H130" i="8" s="1"/>
  <c r="Z114" i="8"/>
  <c r="H114" i="8" s="1"/>
  <c r="Z103" i="8"/>
  <c r="H103" i="8" s="1"/>
  <c r="Z514" i="8"/>
  <c r="Z521" i="8"/>
  <c r="Z325" i="8"/>
  <c r="Z537" i="8"/>
  <c r="Z543" i="8"/>
  <c r="Z539" i="8"/>
  <c r="Z538" i="8"/>
  <c r="Z457" i="8"/>
  <c r="Z530" i="8"/>
  <c r="Z528" i="8"/>
  <c r="Z410" i="8"/>
  <c r="Z474" i="8"/>
  <c r="Z170" i="8"/>
  <c r="Z426" i="8"/>
  <c r="Z458" i="8"/>
  <c r="Z378" i="8"/>
  <c r="Z535" i="8"/>
  <c r="Z317" i="8"/>
  <c r="Z517" i="8"/>
  <c r="Z354" i="8"/>
  <c r="Z515" i="8"/>
  <c r="Z365" i="8"/>
  <c r="Z330" i="8"/>
  <c r="Z405" i="8"/>
  <c r="Z202" i="8"/>
  <c r="Z154" i="8"/>
  <c r="Z62" i="8"/>
  <c r="H62" i="8" s="1"/>
  <c r="Z186" i="8"/>
  <c r="Z94" i="8"/>
  <c r="H94" i="8" s="1"/>
  <c r="Z128" i="8"/>
  <c r="H128" i="8" s="1"/>
  <c r="Z442" i="8"/>
  <c r="Z226" i="8"/>
  <c r="H226" i="8" s="1"/>
  <c r="Z524" i="8"/>
  <c r="Z482" i="8"/>
  <c r="Z386" i="8"/>
  <c r="Z536" i="8"/>
  <c r="Z285" i="8"/>
  <c r="Z282" i="8"/>
  <c r="Z394" i="8"/>
  <c r="Z258" i="8"/>
  <c r="Z290" i="8"/>
  <c r="Z38" i="8"/>
  <c r="Z322" i="8"/>
  <c r="Z70" i="8"/>
  <c r="H70" i="8" s="1"/>
  <c r="Z234" i="8"/>
  <c r="H234" i="8" s="1"/>
  <c r="Z450" i="8"/>
  <c r="Z298" i="8"/>
  <c r="Z453" i="8"/>
  <c r="Z362" i="8"/>
  <c r="Z525" i="8"/>
  <c r="Z102" i="8"/>
  <c r="H102" i="8" s="1"/>
  <c r="Z138" i="8"/>
  <c r="H138" i="8" s="1"/>
  <c r="Z527" i="8"/>
  <c r="Z266" i="8"/>
  <c r="H266" i="8" s="1"/>
  <c r="Z490" i="8"/>
  <c r="Z485" i="8"/>
  <c r="Z146" i="8"/>
  <c r="H146" i="8" s="1"/>
  <c r="Z274" i="8"/>
  <c r="H274" i="8" s="1"/>
  <c r="Z418" i="8"/>
  <c r="Z314" i="8"/>
  <c r="Z498" i="8"/>
  <c r="Z111" i="8"/>
  <c r="H111" i="8" s="1"/>
  <c r="Z242" i="8"/>
  <c r="Z402" i="8"/>
  <c r="Z78" i="8"/>
  <c r="Z516" i="8"/>
  <c r="Z120" i="8"/>
  <c r="Z194" i="8"/>
  <c r="H194" i="8" s="1"/>
  <c r="Z162" i="8"/>
  <c r="H162" i="8" s="1"/>
  <c r="Z370" i="8"/>
  <c r="Z473" i="8"/>
  <c r="Z466" i="8"/>
  <c r="Z337" i="8"/>
  <c r="Z401" i="8"/>
  <c r="Z433" i="8"/>
  <c r="Z305" i="8"/>
  <c r="Z541" i="8"/>
  <c r="Z250" i="8"/>
  <c r="H250" i="8" s="1"/>
  <c r="Z338" i="8"/>
  <c r="Z349" i="8"/>
  <c r="Z345" i="8"/>
  <c r="Z361" i="8"/>
  <c r="Z393" i="8"/>
  <c r="Z522" i="8"/>
  <c r="Z46" i="8"/>
  <c r="H46" i="8" s="1"/>
  <c r="Z301" i="8"/>
  <c r="Z210" i="8"/>
  <c r="H210" i="8" s="1"/>
  <c r="Z534" i="8"/>
  <c r="Z505" i="8"/>
  <c r="Z529" i="8"/>
  <c r="Z533" i="8"/>
  <c r="Z277" i="8"/>
  <c r="Z321" i="8"/>
  <c r="Z417" i="8"/>
  <c r="Z429" i="8"/>
  <c r="Z465" i="8"/>
  <c r="Z86" i="8"/>
  <c r="H86" i="8" s="1"/>
  <c r="Z257" i="8"/>
  <c r="H257" i="8" s="1"/>
  <c r="Z385" i="8"/>
  <c r="Z225" i="8"/>
  <c r="H225" i="8" s="1"/>
  <c r="Z218" i="8"/>
  <c r="Z504" i="8"/>
  <c r="Z18" i="8"/>
  <c r="Z289" i="8"/>
  <c r="Z54" i="8"/>
  <c r="H54" i="8" s="1"/>
  <c r="Z369" i="8"/>
  <c r="Z506" i="8"/>
  <c r="Z481" i="8"/>
  <c r="Z346" i="8"/>
  <c r="Z513" i="8"/>
  <c r="Z273" i="8"/>
  <c r="Z497" i="8"/>
  <c r="Z489" i="8"/>
  <c r="Z178" i="8"/>
  <c r="H178" i="8" s="1"/>
  <c r="Z424" i="8"/>
  <c r="Z373" i="8"/>
  <c r="Z209" i="8"/>
  <c r="H209" i="8" s="1"/>
  <c r="Z376" i="8"/>
  <c r="Z434" i="8"/>
  <c r="Z241" i="8"/>
  <c r="H241" i="8" s="1"/>
  <c r="Z440" i="8"/>
  <c r="Z472" i="8"/>
  <c r="Z137" i="8"/>
  <c r="Z421" i="8"/>
  <c r="Z45" i="8"/>
  <c r="H45" i="8" s="1"/>
  <c r="Z306" i="8"/>
  <c r="Z353" i="8"/>
  <c r="Z441" i="8"/>
  <c r="Z313" i="8"/>
  <c r="Z495" i="8"/>
  <c r="Z161" i="8"/>
  <c r="H161" i="8" s="1"/>
  <c r="Z217" i="8"/>
  <c r="H217" i="8" s="1"/>
  <c r="Z193" i="8"/>
  <c r="H193" i="8" s="1"/>
  <c r="Z233" i="8"/>
  <c r="Z281" i="8"/>
  <c r="H281" i="8" s="1"/>
  <c r="Z61" i="8"/>
  <c r="H61" i="8" s="1"/>
  <c r="Z169" i="8"/>
  <c r="Z93" i="8"/>
  <c r="Z201" i="8"/>
  <c r="H201" i="8" s="1"/>
  <c r="Z127" i="8"/>
  <c r="H127" i="8" s="1"/>
  <c r="Z377" i="8"/>
  <c r="Z409" i="8"/>
  <c r="Z23" i="8"/>
  <c r="Z449" i="8"/>
  <c r="Z77" i="8"/>
  <c r="Z520" i="8"/>
  <c r="Z312" i="8"/>
  <c r="Z344" i="8"/>
  <c r="Z119" i="8"/>
  <c r="Z329" i="8"/>
  <c r="Z265" i="8"/>
  <c r="H265" i="8" s="1"/>
  <c r="Z53" i="8"/>
  <c r="Z177" i="8"/>
  <c r="H177" i="8" s="1"/>
  <c r="Z416" i="8"/>
  <c r="Z360" i="8"/>
  <c r="Z488" i="8"/>
  <c r="Z400" i="8"/>
  <c r="Z22" i="8"/>
  <c r="Z101" i="8"/>
  <c r="H101" i="8" s="1"/>
  <c r="Z208" i="8"/>
  <c r="H208" i="8" s="1"/>
  <c r="Z145" i="8"/>
  <c r="H145" i="8" s="1"/>
  <c r="Z351" i="8"/>
  <c r="Z264" i="8"/>
  <c r="H264" i="8" s="1"/>
  <c r="Z512" i="8"/>
  <c r="Z296" i="8"/>
  <c r="Z69" i="8"/>
  <c r="H69" i="8" s="1"/>
  <c r="Z328" i="8"/>
  <c r="Z297" i="8"/>
  <c r="Z540" i="8"/>
  <c r="Z185" i="8"/>
  <c r="H185" i="8" s="1"/>
  <c r="Z8" i="8"/>
  <c r="Z176" i="8"/>
  <c r="Z36" i="8"/>
  <c r="H36" i="8" s="1"/>
  <c r="Z100" i="8"/>
  <c r="H100" i="8" s="1"/>
  <c r="Z480" i="8"/>
  <c r="Z249" i="8"/>
  <c r="H249" i="8" s="1"/>
  <c r="Z240" i="8"/>
  <c r="H240" i="8" s="1"/>
  <c r="Z526" i="8"/>
  <c r="Z153" i="8"/>
  <c r="Z496" i="8"/>
  <c r="Z425" i="8"/>
  <c r="Z37" i="8"/>
  <c r="H37" i="8" s="1"/>
  <c r="Z531" i="8"/>
  <c r="Z288" i="8"/>
  <c r="Z68" i="8"/>
  <c r="Z52" i="8"/>
  <c r="H52" i="8" s="1"/>
  <c r="Z448" i="8"/>
  <c r="Z84" i="8"/>
  <c r="H84" i="8" s="1"/>
  <c r="Z118" i="8"/>
  <c r="H118" i="8" s="1"/>
  <c r="Z85" i="8"/>
  <c r="H85" i="8" s="1"/>
  <c r="Z336" i="8"/>
  <c r="Z447" i="8"/>
  <c r="Z110" i="8"/>
  <c r="H110" i="8" s="1"/>
  <c r="Z383" i="8"/>
  <c r="Z135" i="8"/>
  <c r="H135" i="8" s="1"/>
  <c r="Z152" i="8"/>
  <c r="Z192" i="8"/>
  <c r="H192" i="8" s="1"/>
  <c r="Z415" i="8"/>
  <c r="Z224" i="8"/>
  <c r="H224" i="8" s="1"/>
  <c r="Z304" i="8"/>
  <c r="Z456" i="8"/>
  <c r="Z256" i="8"/>
  <c r="H256" i="8" s="1"/>
  <c r="Z392" i="8"/>
  <c r="Z184" i="8"/>
  <c r="H184" i="8" s="1"/>
  <c r="Z477" i="8"/>
  <c r="Z455" i="8"/>
  <c r="Z108" i="8"/>
  <c r="H108" i="8" s="1"/>
  <c r="Z519" i="8"/>
  <c r="Z143" i="8"/>
  <c r="H143" i="8" s="1"/>
  <c r="Z464" i="8"/>
  <c r="Z44" i="8"/>
  <c r="H44" i="8" s="1"/>
  <c r="Z389" i="8"/>
  <c r="Z117" i="8"/>
  <c r="H117" i="8" s="1"/>
  <c r="Z352" i="8"/>
  <c r="Z239" i="8"/>
  <c r="H239" i="8" s="1"/>
  <c r="Z92" i="8"/>
  <c r="Z320" i="8"/>
  <c r="Z280" i="8"/>
  <c r="H280" i="8" s="1"/>
  <c r="Z341" i="8"/>
  <c r="Z83" i="8"/>
  <c r="Z60" i="8"/>
  <c r="H60" i="8" s="1"/>
  <c r="Z445" i="8"/>
  <c r="Z232" i="8"/>
  <c r="H232" i="8" s="1"/>
  <c r="Z29" i="8"/>
  <c r="H29" i="8" s="1"/>
  <c r="Z368" i="8"/>
  <c r="Z27" i="8"/>
  <c r="Z408" i="8"/>
  <c r="Z200" i="8"/>
  <c r="H200" i="8" s="1"/>
  <c r="Z31" i="8"/>
  <c r="H31" i="8" s="1"/>
  <c r="Z25" i="8"/>
  <c r="H25" i="8" s="1"/>
  <c r="Z397" i="8"/>
  <c r="Z24" i="8"/>
  <c r="H24" i="8" s="1"/>
  <c r="Z295" i="8"/>
  <c r="Z327" i="8"/>
  <c r="Z432" i="8"/>
  <c r="Z399" i="8"/>
  <c r="Z479" i="8"/>
  <c r="Z207" i="8"/>
  <c r="Z151" i="8"/>
  <c r="H151" i="8" s="1"/>
  <c r="Z168" i="8"/>
  <c r="H168" i="8" s="1"/>
  <c r="Z303" i="8"/>
  <c r="Z384" i="8"/>
  <c r="Z335" i="8"/>
  <c r="Z439" i="8"/>
  <c r="Z126" i="8"/>
  <c r="H126" i="8" s="1"/>
  <c r="Z487" i="8"/>
  <c r="Z263" i="8"/>
  <c r="Z272" i="8"/>
  <c r="H272" i="8" s="1"/>
  <c r="Z144" i="8"/>
  <c r="H144" i="8" s="1"/>
  <c r="Z175" i="8"/>
  <c r="H175" i="8" s="1"/>
  <c r="Z255" i="8"/>
  <c r="H255" i="8" s="1"/>
  <c r="Z109" i="8"/>
  <c r="Z503" i="8"/>
  <c r="Z160" i="8"/>
  <c r="H160" i="8" s="1"/>
  <c r="Z271" i="8"/>
  <c r="H271" i="8" s="1"/>
  <c r="Z248" i="8"/>
  <c r="Z32" i="8"/>
  <c r="Z159" i="8"/>
  <c r="Z41" i="8"/>
  <c r="H41" i="8" s="1"/>
  <c r="Z34" i="8"/>
  <c r="H34" i="8" s="1"/>
  <c r="Z191" i="8"/>
  <c r="Z40" i="8"/>
  <c r="H40" i="8" s="1"/>
  <c r="Z407" i="8"/>
  <c r="Z223" i="8"/>
  <c r="Z423" i="8"/>
  <c r="Z391" i="8"/>
  <c r="Z471" i="8"/>
  <c r="Z42" i="8"/>
  <c r="H42" i="8" s="1"/>
  <c r="Z97" i="8"/>
  <c r="H97" i="8" s="1"/>
  <c r="Z326" i="8"/>
  <c r="Z358" i="8"/>
  <c r="Z33" i="8"/>
  <c r="Z518" i="8"/>
  <c r="Z287" i="8"/>
  <c r="Z343" i="8"/>
  <c r="Z319" i="8"/>
  <c r="Z279" i="8"/>
  <c r="H279" i="8" s="1"/>
  <c r="Z67" i="8"/>
  <c r="H67" i="8" s="1"/>
  <c r="Z422" i="8"/>
  <c r="Z375" i="8"/>
  <c r="Z454" i="8"/>
  <c r="Z294" i="8"/>
  <c r="Z43" i="8"/>
  <c r="Z501" i="8"/>
  <c r="Z390" i="8"/>
  <c r="Z486" i="8"/>
  <c r="Z215" i="8"/>
  <c r="H215" i="8" s="1"/>
  <c r="Z35" i="8"/>
  <c r="H35" i="8" s="1"/>
  <c r="Z509" i="8"/>
  <c r="Z311" i="8"/>
  <c r="Z199" i="8"/>
  <c r="H199" i="8" s="1"/>
  <c r="Z247" i="8"/>
  <c r="Z359" i="8"/>
  <c r="Z366" i="8"/>
  <c r="Z463" i="8"/>
  <c r="Z431" i="8"/>
  <c r="Z494" i="8"/>
  <c r="Z198" i="8"/>
  <c r="H198" i="8" s="1"/>
  <c r="Z532" i="8"/>
  <c r="Z446" i="8"/>
  <c r="Z125" i="8"/>
  <c r="Z76" i="8"/>
  <c r="H76" i="8" s="1"/>
  <c r="Z75" i="8"/>
  <c r="H75" i="8" s="1"/>
  <c r="Z167" i="8"/>
  <c r="H167" i="8" s="1"/>
  <c r="Z26" i="8"/>
  <c r="H26" i="8" s="1"/>
  <c r="Z334" i="8"/>
  <c r="Z430" i="8"/>
  <c r="Z157" i="8"/>
  <c r="H157" i="8" s="1"/>
  <c r="Z189" i="8"/>
  <c r="H189" i="8" s="1"/>
  <c r="Z91" i="8"/>
  <c r="H91" i="8" s="1"/>
  <c r="Z47" i="8"/>
  <c r="H47" i="8" s="1"/>
  <c r="Z221" i="8"/>
  <c r="H221" i="8" s="1"/>
  <c r="Z28" i="8"/>
  <c r="Z253" i="8"/>
  <c r="Z462" i="8"/>
  <c r="Z470" i="8"/>
  <c r="Z65" i="8"/>
  <c r="H65" i="8" s="1"/>
  <c r="Z132" i="8"/>
  <c r="H132" i="8" s="1"/>
  <c r="Z502" i="8"/>
  <c r="Z229" i="8"/>
  <c r="H229" i="8" s="1"/>
  <c r="Z166" i="8"/>
  <c r="H166" i="8" s="1"/>
  <c r="Z246" i="8"/>
  <c r="H246" i="8" s="1"/>
  <c r="Z510" i="8"/>
  <c r="Z278" i="8"/>
  <c r="Z511" i="8"/>
  <c r="Z82" i="8"/>
  <c r="Z318" i="8"/>
  <c r="Z238" i="8"/>
  <c r="Z165" i="8"/>
  <c r="Z398" i="8"/>
  <c r="Z270" i="8"/>
  <c r="H270" i="8" s="1"/>
  <c r="Z197" i="8"/>
  <c r="Z478" i="8"/>
  <c r="Z48" i="8"/>
  <c r="Z174" i="8"/>
  <c r="H174" i="8" s="1"/>
  <c r="Z231" i="8"/>
  <c r="H231" i="8" s="1"/>
  <c r="Z116" i="8"/>
  <c r="H116" i="8" s="1"/>
  <c r="Z183" i="8"/>
  <c r="H183" i="8" s="1"/>
  <c r="Z414" i="8"/>
  <c r="Z214" i="8"/>
  <c r="H214" i="8" s="1"/>
  <c r="Z216" i="8"/>
  <c r="H216" i="8" s="1"/>
  <c r="Z413" i="8"/>
  <c r="Z39" i="8"/>
  <c r="H39" i="8" s="1"/>
  <c r="Z237" i="8"/>
  <c r="H237" i="8" s="1"/>
  <c r="Z57" i="8"/>
  <c r="H57" i="8" s="1"/>
  <c r="Z133" i="8"/>
  <c r="H133" i="8" s="1"/>
  <c r="Z438" i="8"/>
  <c r="Z367" i="8"/>
  <c r="Z245" i="8"/>
  <c r="H245" i="8" s="1"/>
  <c r="Z59" i="8"/>
  <c r="H59" i="8" s="1"/>
  <c r="Z49" i="8"/>
  <c r="H49" i="8" s="1"/>
  <c r="Z51" i="8"/>
  <c r="H51" i="8" s="1"/>
  <c r="Z206" i="8"/>
  <c r="Z66" i="8"/>
  <c r="H66" i="8" s="1"/>
  <c r="Z254" i="8"/>
  <c r="H254" i="8" s="1"/>
  <c r="Z142" i="8"/>
  <c r="Z134" i="8"/>
  <c r="H134" i="8" s="1"/>
  <c r="Z342" i="8"/>
  <c r="Z222" i="8"/>
  <c r="Z382" i="8"/>
  <c r="Z460" i="8"/>
  <c r="Z73" i="8"/>
  <c r="Z469" i="8"/>
  <c r="Z89" i="8"/>
  <c r="H89" i="8" s="1"/>
  <c r="Z81" i="8"/>
  <c r="H81" i="8" s="1"/>
  <c r="Z58" i="8"/>
  <c r="Z205" i="8"/>
  <c r="H205" i="8" s="1"/>
  <c r="Z262" i="8"/>
  <c r="H262" i="8" s="1"/>
  <c r="Z350" i="8"/>
  <c r="Z74" i="8"/>
  <c r="H74" i="8" s="1"/>
  <c r="Z99" i="8"/>
  <c r="H99" i="8" s="1"/>
  <c r="Z406" i="8"/>
  <c r="Z364" i="8"/>
  <c r="Z374" i="8"/>
  <c r="Z340" i="8"/>
  <c r="Z492" i="8"/>
  <c r="Z412" i="8"/>
  <c r="Z309" i="8"/>
  <c r="Z173" i="8"/>
  <c r="H173" i="8" s="1"/>
  <c r="Z80" i="8"/>
  <c r="H80" i="8" s="1"/>
  <c r="Z106" i="8"/>
  <c r="H106" i="8" s="1"/>
  <c r="Z213" i="8"/>
  <c r="H213" i="8" s="1"/>
  <c r="Z113" i="8"/>
  <c r="H113" i="8" s="1"/>
  <c r="Z182" i="8"/>
  <c r="H182" i="8" s="1"/>
  <c r="Z310" i="8"/>
  <c r="Z148" i="8"/>
  <c r="Z451" i="8"/>
  <c r="Z244" i="8"/>
  <c r="H244" i="8" s="1"/>
  <c r="Z164" i="8"/>
  <c r="Z230" i="8"/>
  <c r="H230" i="8" s="1"/>
  <c r="Z276" i="8"/>
  <c r="H276" i="8" s="1"/>
  <c r="Z196" i="8"/>
  <c r="H196" i="8" s="1"/>
  <c r="Z190" i="8"/>
  <c r="H190" i="8" s="1"/>
  <c r="Z308" i="8"/>
  <c r="Z123" i="8"/>
  <c r="H123" i="8" s="1"/>
  <c r="Z149" i="8"/>
  <c r="H149" i="8" s="1"/>
  <c r="Z388" i="8"/>
  <c r="Z104" i="8"/>
  <c r="Z452" i="8"/>
  <c r="Z139" i="8"/>
  <c r="H139" i="8" s="1"/>
  <c r="Z302" i="8"/>
  <c r="Z357" i="8"/>
  <c r="Z172" i="8"/>
  <c r="H172" i="8" s="1"/>
  <c r="Z115" i="8"/>
  <c r="Z107" i="8"/>
  <c r="H107" i="8" s="1"/>
  <c r="Z500" i="8"/>
  <c r="Z461" i="8"/>
  <c r="Z150" i="8"/>
  <c r="H150" i="8" s="1"/>
  <c r="Z252" i="8"/>
  <c r="H252" i="8" s="1"/>
  <c r="Z396" i="8"/>
  <c r="Z443" i="8"/>
  <c r="Z428" i="8"/>
  <c r="Z158" i="8"/>
  <c r="H158" i="8" s="1"/>
  <c r="Z96" i="8"/>
  <c r="H96" i="8" s="1"/>
  <c r="Z71" i="8"/>
  <c r="H71" i="8" s="1"/>
  <c r="Z124" i="8"/>
  <c r="Z220" i="8"/>
  <c r="H220" i="8" s="1"/>
  <c r="Z286" i="8"/>
  <c r="Z98" i="8"/>
  <c r="Z444" i="8"/>
  <c r="Z140" i="8"/>
  <c r="H140" i="8" s="1"/>
  <c r="Z459" i="8"/>
  <c r="Z141" i="8"/>
  <c r="H141" i="8" s="1"/>
  <c r="Z260" i="8"/>
  <c r="H260" i="8" s="1"/>
  <c r="Z468" i="8"/>
  <c r="Z204" i="8"/>
  <c r="H204" i="8" s="1"/>
  <c r="Z79" i="8"/>
  <c r="H79" i="8" s="1"/>
  <c r="Z332" i="8"/>
  <c r="Z508" i="8"/>
  <c r="Z292" i="8"/>
  <c r="Z87" i="8"/>
  <c r="H87" i="8" s="1"/>
  <c r="Z13" i="8"/>
  <c r="Z50" i="8"/>
  <c r="H50" i="8" s="1"/>
  <c r="Z163" i="8"/>
  <c r="H163" i="8" s="1"/>
  <c r="Z427" i="8"/>
  <c r="Z105" i="8"/>
  <c r="H105" i="8" s="1"/>
  <c r="Z499" i="8"/>
  <c r="Z420" i="8"/>
  <c r="Z228" i="8"/>
  <c r="H228" i="8" s="1"/>
  <c r="Z212" i="8"/>
  <c r="Z300" i="8"/>
  <c r="Z188" i="8"/>
  <c r="H188" i="8" s="1"/>
  <c r="Z380" i="8"/>
  <c r="Z90" i="8"/>
  <c r="H90" i="8" s="1"/>
  <c r="Z293" i="8"/>
  <c r="Z227" i="8"/>
  <c r="Z122" i="8"/>
  <c r="H122" i="8" s="1"/>
  <c r="Z291" i="8"/>
  <c r="Z419" i="8"/>
  <c r="Z316" i="8"/>
  <c r="Z56" i="8"/>
  <c r="H56" i="8" s="1"/>
  <c r="Z269" i="8"/>
  <c r="H269" i="8" s="1"/>
  <c r="Z129" i="8"/>
  <c r="H129" i="8" s="1"/>
  <c r="Z181" i="8"/>
  <c r="Z356" i="8"/>
  <c r="Z363" i="8"/>
  <c r="Z156" i="8"/>
  <c r="H156" i="8" s="1"/>
  <c r="Z95" i="8"/>
  <c r="H95" i="8" s="1"/>
  <c r="Z404" i="8"/>
  <c r="Z203" i="8"/>
  <c r="H203" i="8" s="1"/>
  <c r="Z195" i="8"/>
  <c r="H195" i="8" s="1"/>
  <c r="Z235" i="8"/>
  <c r="H235" i="8" s="1"/>
  <c r="Z323" i="8"/>
  <c r="Z259" i="8"/>
  <c r="H259" i="8" s="1"/>
  <c r="Z267" i="8"/>
  <c r="Z387" i="8"/>
  <c r="Z355" i="8"/>
  <c r="Z299" i="8"/>
  <c r="Z333" i="8"/>
  <c r="Z507" i="8"/>
  <c r="Z467" i="8"/>
  <c r="Z331" i="8"/>
  <c r="Z171" i="8"/>
  <c r="Z435" i="8"/>
  <c r="Z395" i="8"/>
  <c r="Z523" i="8"/>
  <c r="Z475" i="8"/>
  <c r="Z324" i="8"/>
  <c r="Z381" i="8"/>
  <c r="Z372" i="8"/>
  <c r="Z64" i="8"/>
  <c r="H64" i="8" s="1"/>
  <c r="Z491" i="8"/>
  <c r="Z268" i="8"/>
  <c r="Z347" i="8"/>
  <c r="Z476" i="8"/>
  <c r="Z147" i="8"/>
  <c r="Z180" i="8"/>
  <c r="H180" i="8" s="1"/>
  <c r="Z493" i="8"/>
  <c r="Z88" i="8"/>
  <c r="Z484" i="8"/>
  <c r="Z403" i="8"/>
  <c r="Z411" i="8"/>
  <c r="Z55" i="8"/>
  <c r="H55" i="8" s="1"/>
  <c r="Z284" i="8"/>
  <c r="Z219" i="8"/>
  <c r="H219" i="8" s="1"/>
  <c r="Z187" i="8"/>
  <c r="H187" i="8" s="1"/>
  <c r="Z315" i="8"/>
  <c r="Z112" i="8"/>
  <c r="H112" i="8" s="1"/>
  <c r="Z283" i="8"/>
  <c r="Z437" i="8"/>
  <c r="Z63" i="8"/>
  <c r="Z483" i="8"/>
  <c r="Z261" i="8"/>
  <c r="H261" i="8" s="1"/>
  <c r="Z348" i="8"/>
  <c r="Z179" i="8"/>
  <c r="H179" i="8" s="1"/>
  <c r="Z155" i="8"/>
  <c r="H155" i="8" s="1"/>
  <c r="Z436" i="8"/>
  <c r="Z243" i="8"/>
  <c r="Z236" i="8"/>
  <c r="H236" i="8" s="1"/>
  <c r="Z121" i="8"/>
  <c r="H121" i="8" s="1"/>
  <c r="Z211" i="8"/>
  <c r="H211" i="8" s="1"/>
  <c r="Z379" i="8"/>
  <c r="Z3" i="8"/>
  <c r="Z542" i="8"/>
  <c r="Z72" i="8"/>
  <c r="H72" i="8" s="1"/>
  <c r="Z131" i="8"/>
  <c r="Z307" i="8"/>
  <c r="Z371" i="8"/>
  <c r="Z275" i="8"/>
  <c r="H275" i="8" s="1"/>
  <c r="Z251" i="8"/>
  <c r="H251" i="8" s="1"/>
  <c r="H544" i="8"/>
  <c r="X544" i="8"/>
  <c r="AI71" i="1" s="1"/>
  <c r="R71" i="1" s="1"/>
  <c r="Z544" i="8"/>
  <c r="AU48" i="1"/>
  <c r="AU46" i="1"/>
  <c r="AU60" i="1"/>
  <c r="AU38" i="1"/>
  <c r="AI48" i="1"/>
  <c r="R48" i="1" s="1"/>
  <c r="AI43" i="1"/>
  <c r="R43" i="1" s="1"/>
  <c r="AI40" i="1"/>
  <c r="R40" i="1" s="1"/>
  <c r="AI44" i="1"/>
  <c r="R44" i="1" s="1"/>
  <c r="AU43" i="1"/>
  <c r="AU40" i="1"/>
  <c r="AI38" i="1"/>
  <c r="R38" i="1" s="1"/>
  <c r="AU51" i="1"/>
  <c r="AI51" i="1"/>
  <c r="R51" i="1" s="1"/>
  <c r="AU44" i="1"/>
  <c r="AU37" i="1"/>
  <c r="AI60" i="1"/>
  <c r="R60" i="1" s="1"/>
  <c r="AI37" i="1"/>
  <c r="R37" i="1" s="1"/>
  <c r="AI36" i="1"/>
  <c r="R36" i="1" s="1"/>
  <c r="AI46" i="1"/>
  <c r="R46" i="1" s="1"/>
  <c r="AU36" i="1"/>
  <c r="AI35" i="1" l="1"/>
  <c r="R35" i="1" s="1"/>
  <c r="AU35" i="1"/>
  <c r="AH78" i="1"/>
  <c r="Q78" i="1" s="1"/>
  <c r="AH109" i="1"/>
  <c r="Q109" i="1" s="1"/>
  <c r="AI120" i="1"/>
  <c r="R120" i="1" s="1"/>
  <c r="AI24" i="1"/>
  <c r="R24" i="1" s="1"/>
  <c r="AU28" i="1"/>
  <c r="AU130" i="1"/>
  <c r="AU5" i="1"/>
  <c r="AI121" i="1"/>
  <c r="R121" i="1" s="1"/>
  <c r="AT67" i="1"/>
  <c r="AT11" i="1"/>
  <c r="AH11" i="1"/>
  <c r="Q11" i="1" s="1"/>
  <c r="AT113" i="1"/>
  <c r="AH105" i="1"/>
  <c r="Q105" i="1" s="1"/>
  <c r="AI29" i="1"/>
  <c r="R29" i="1" s="1"/>
  <c r="AI116" i="1"/>
  <c r="R116" i="1" s="1"/>
  <c r="AT53" i="1"/>
  <c r="AU17" i="1"/>
  <c r="AH130" i="1"/>
  <c r="Q130" i="1" s="1"/>
  <c r="AU89" i="1"/>
  <c r="AT97" i="1"/>
  <c r="AU104" i="1"/>
  <c r="AT122" i="1"/>
  <c r="AH97" i="1"/>
  <c r="Q97" i="1" s="1"/>
  <c r="AT40" i="1"/>
  <c r="AU88" i="1"/>
  <c r="AT82" i="1"/>
  <c r="AU11" i="1"/>
  <c r="AU96" i="1"/>
  <c r="AT45" i="1"/>
  <c r="AU87" i="1"/>
  <c r="AT133" i="1"/>
  <c r="AU30" i="1"/>
  <c r="AI140" i="1"/>
  <c r="R140" i="1" s="1"/>
  <c r="AT30" i="1"/>
  <c r="AU10" i="1"/>
  <c r="AU124" i="1"/>
  <c r="AH9" i="1"/>
  <c r="Q9" i="1" s="1"/>
  <c r="AU55" i="1"/>
  <c r="AU56" i="1"/>
  <c r="AH47" i="1"/>
  <c r="Q47" i="1" s="1"/>
  <c r="AH14" i="1"/>
  <c r="Q14" i="1" s="1"/>
  <c r="AT95" i="1"/>
  <c r="AT94" i="1"/>
  <c r="AU123" i="1"/>
  <c r="AH39" i="1"/>
  <c r="Q39" i="1" s="1"/>
  <c r="AH21" i="1"/>
  <c r="Q21" i="1" s="1"/>
  <c r="AT8" i="1"/>
  <c r="AI47" i="1"/>
  <c r="R47" i="1" s="1"/>
  <c r="AT102" i="1"/>
  <c r="AH64" i="1"/>
  <c r="Q64" i="1" s="1"/>
  <c r="AH22" i="1"/>
  <c r="Q22" i="1" s="1"/>
  <c r="AU81" i="1"/>
  <c r="AU98" i="1"/>
  <c r="AI108" i="1"/>
  <c r="R108" i="1" s="1"/>
  <c r="AH44" i="1"/>
  <c r="Q44" i="1" s="1"/>
  <c r="AH42" i="1"/>
  <c r="Q42" i="1" s="1"/>
  <c r="AT128" i="1"/>
  <c r="AH25" i="1"/>
  <c r="Q25" i="1" s="1"/>
  <c r="AH134" i="1"/>
  <c r="Q134" i="1" s="1"/>
  <c r="AT27" i="1"/>
  <c r="AT110" i="1"/>
  <c r="AU14" i="1"/>
  <c r="AU21" i="1"/>
  <c r="AU6" i="1"/>
  <c r="AI126" i="1"/>
  <c r="R126" i="1" s="1"/>
  <c r="AU93" i="1"/>
  <c r="AT12" i="1"/>
  <c r="AH28" i="1"/>
  <c r="Q28" i="1" s="1"/>
  <c r="AT59" i="1"/>
  <c r="AH13" i="1"/>
  <c r="Q13" i="1" s="1"/>
  <c r="AH104" i="1"/>
  <c r="Q104" i="1" s="1"/>
  <c r="AU90" i="1"/>
  <c r="AU24" i="1"/>
  <c r="AU78" i="1"/>
  <c r="AT29" i="1"/>
  <c r="AI125" i="1"/>
  <c r="R125" i="1" s="1"/>
  <c r="AH131" i="1"/>
  <c r="Q131" i="1" s="1"/>
  <c r="AU137" i="1"/>
  <c r="AH29" i="1"/>
  <c r="Q29" i="1" s="1"/>
  <c r="AH34" i="1"/>
  <c r="Q34" i="1" s="1"/>
  <c r="AH49" i="1"/>
  <c r="Q49" i="1" s="1"/>
  <c r="AT25" i="1"/>
  <c r="AT14" i="1"/>
  <c r="AT73" i="1"/>
  <c r="AH137" i="1"/>
  <c r="Q137" i="1" s="1"/>
  <c r="AI141" i="1"/>
  <c r="R141" i="1" s="1"/>
  <c r="AU127" i="1"/>
  <c r="AI137" i="1"/>
  <c r="R137" i="1" s="1"/>
  <c r="AU63" i="1"/>
  <c r="AI76" i="1"/>
  <c r="R76" i="1" s="1"/>
  <c r="AU16" i="1"/>
  <c r="AT38" i="1"/>
  <c r="AU134" i="1"/>
  <c r="AT129" i="1"/>
  <c r="AT126" i="1"/>
  <c r="AT92" i="1"/>
  <c r="AU26" i="1"/>
  <c r="AI112" i="1"/>
  <c r="R112" i="1" s="1"/>
  <c r="AI25" i="1"/>
  <c r="R25" i="1" s="1"/>
  <c r="AU97" i="1"/>
  <c r="AU95" i="1"/>
  <c r="AT104" i="1"/>
  <c r="AU39" i="1"/>
  <c r="AH87" i="1"/>
  <c r="Q87" i="1" s="1"/>
  <c r="AI52" i="1"/>
  <c r="R52" i="1" s="1"/>
  <c r="AI115" i="1"/>
  <c r="R115" i="1" s="1"/>
  <c r="AH68" i="1"/>
  <c r="Q68" i="1" s="1"/>
  <c r="AH46" i="1"/>
  <c r="Q46" i="1" s="1"/>
  <c r="AT42" i="1"/>
  <c r="AT21" i="1"/>
  <c r="AT26" i="1"/>
  <c r="AH94" i="1"/>
  <c r="Q94" i="1" s="1"/>
  <c r="AI5" i="1"/>
  <c r="R5" i="1" s="1"/>
  <c r="AH111" i="1"/>
  <c r="Q111" i="1" s="1"/>
  <c r="AI18" i="1"/>
  <c r="R18" i="1" s="1"/>
  <c r="AH59" i="1"/>
  <c r="Q59" i="1" s="1"/>
  <c r="AU49" i="1"/>
  <c r="AT49" i="1"/>
  <c r="AU58" i="1"/>
  <c r="AI109" i="1"/>
  <c r="R109" i="1" s="1"/>
  <c r="AT100" i="1"/>
  <c r="AU70" i="1"/>
  <c r="AH118" i="1"/>
  <c r="Q118" i="1" s="1"/>
  <c r="AH91" i="1"/>
  <c r="Q91" i="1" s="1"/>
  <c r="AU113" i="1"/>
  <c r="AT47" i="1"/>
  <c r="AT62" i="1"/>
  <c r="AU20" i="1"/>
  <c r="AH33" i="1"/>
  <c r="Q33" i="1" s="1"/>
  <c r="AT138" i="1"/>
  <c r="AT84" i="1"/>
  <c r="AH61" i="1"/>
  <c r="Q61" i="1" s="1"/>
  <c r="AH114" i="1"/>
  <c r="Q114" i="1" s="1"/>
  <c r="AH119" i="1"/>
  <c r="Q119" i="1" s="1"/>
  <c r="AT18" i="1"/>
  <c r="AI90" i="1"/>
  <c r="R90" i="1" s="1"/>
  <c r="AU125" i="1"/>
  <c r="AH125" i="1"/>
  <c r="Q125" i="1" s="1"/>
  <c r="AU92" i="1"/>
  <c r="AU15" i="1"/>
  <c r="AH51" i="1"/>
  <c r="Q51" i="1" s="1"/>
  <c r="AT5" i="1"/>
  <c r="AT20" i="1"/>
  <c r="AU135" i="1"/>
  <c r="AI56" i="1"/>
  <c r="R56" i="1" s="1"/>
  <c r="AU79" i="1"/>
  <c r="AT125" i="1"/>
  <c r="AU45" i="1"/>
  <c r="AI61" i="1"/>
  <c r="R61" i="1" s="1"/>
  <c r="AU25" i="1"/>
  <c r="AU141" i="1"/>
  <c r="AH37" i="1"/>
  <c r="Q37" i="1" s="1"/>
  <c r="AH20" i="1"/>
  <c r="Q20" i="1" s="1"/>
  <c r="AU71" i="1"/>
  <c r="AT118" i="1"/>
  <c r="AI72" i="1"/>
  <c r="R72" i="1" s="1"/>
  <c r="AI103" i="1"/>
  <c r="R103" i="1" s="1"/>
  <c r="AT87" i="1"/>
  <c r="AI54" i="1"/>
  <c r="R54" i="1" s="1"/>
  <c r="AI86" i="1"/>
  <c r="R86" i="1" s="1"/>
  <c r="AI73" i="1"/>
  <c r="R73" i="1" s="1"/>
  <c r="AU121" i="1"/>
  <c r="AT48" i="1"/>
  <c r="AU32" i="1"/>
  <c r="AH7" i="1"/>
  <c r="Q7" i="1" s="1"/>
  <c r="AT50" i="1"/>
  <c r="AH79" i="1"/>
  <c r="Q79" i="1" s="1"/>
  <c r="AT19" i="1"/>
  <c r="AU9" i="1"/>
  <c r="AH56" i="1"/>
  <c r="Q56" i="1" s="1"/>
  <c r="AI49" i="1"/>
  <c r="R49" i="1" s="1"/>
  <c r="AU66" i="1"/>
  <c r="AT60" i="1"/>
  <c r="AH69" i="1"/>
  <c r="Q69" i="1" s="1"/>
  <c r="AI12" i="1"/>
  <c r="R12" i="1" s="1"/>
  <c r="AU80" i="1"/>
  <c r="AT136" i="1"/>
  <c r="AI134" i="1"/>
  <c r="R134" i="1" s="1"/>
  <c r="AI118" i="1"/>
  <c r="R118" i="1" s="1"/>
  <c r="AH108" i="1"/>
  <c r="Q108" i="1" s="1"/>
  <c r="AT120" i="1"/>
  <c r="AI131" i="1"/>
  <c r="R131" i="1" s="1"/>
  <c r="AI130" i="1"/>
  <c r="R130" i="1" s="1"/>
  <c r="AU76" i="1"/>
  <c r="AU12" i="1"/>
  <c r="AH93" i="1"/>
  <c r="Q93" i="1" s="1"/>
  <c r="AH85" i="1"/>
  <c r="Q85" i="1" s="1"/>
  <c r="AH57" i="1"/>
  <c r="Q57" i="1" s="1"/>
  <c r="AT101" i="1"/>
  <c r="AU75" i="1"/>
  <c r="AT86" i="1"/>
  <c r="AI65" i="1"/>
  <c r="R65" i="1" s="1"/>
  <c r="AH121" i="1"/>
  <c r="Q121" i="1" s="1"/>
  <c r="AH100" i="1"/>
  <c r="Q100" i="1" s="1"/>
  <c r="AT112" i="1"/>
  <c r="AT61" i="1"/>
  <c r="AT141" i="1"/>
  <c r="AU62" i="1"/>
  <c r="AU119" i="1"/>
  <c r="AT127" i="1"/>
  <c r="AI63" i="1"/>
  <c r="R63" i="1" s="1"/>
  <c r="AT24" i="1"/>
  <c r="AU13" i="1"/>
  <c r="AI13" i="1"/>
  <c r="R13" i="1" s="1"/>
  <c r="AI9" i="1"/>
  <c r="R9" i="1" s="1"/>
  <c r="AU138" i="1"/>
  <c r="AT98" i="1"/>
  <c r="AI23" i="1"/>
  <c r="R23" i="1" s="1"/>
  <c r="AU111" i="1"/>
  <c r="AH43" i="1"/>
  <c r="Q43" i="1" s="1"/>
  <c r="AT54" i="1"/>
  <c r="AI19" i="1"/>
  <c r="R19" i="1" s="1"/>
  <c r="AU54" i="1"/>
  <c r="AT139" i="1"/>
  <c r="AH60" i="1"/>
  <c r="Q60" i="1" s="1"/>
  <c r="AU133" i="1"/>
  <c r="AT119" i="1"/>
  <c r="AH76" i="1"/>
  <c r="Q76" i="1" s="1"/>
  <c r="AH110" i="1"/>
  <c r="Q110" i="1" s="1"/>
  <c r="AH127" i="1"/>
  <c r="Q127" i="1" s="1"/>
  <c r="AI26" i="1"/>
  <c r="R26" i="1" s="1"/>
  <c r="AU106" i="1"/>
  <c r="AT137" i="1"/>
  <c r="AT72" i="1"/>
  <c r="AT123" i="1"/>
  <c r="AI15" i="1"/>
  <c r="R15" i="1" s="1"/>
  <c r="AT114" i="1"/>
  <c r="AT116" i="1"/>
  <c r="AH83" i="1"/>
  <c r="Q83" i="1" s="1"/>
  <c r="AU77" i="1"/>
  <c r="AI11" i="1"/>
  <c r="R11" i="1" s="1"/>
  <c r="AH102" i="1"/>
  <c r="Q102" i="1" s="1"/>
  <c r="AU131" i="1"/>
  <c r="AH115" i="1"/>
  <c r="Q115" i="1" s="1"/>
  <c r="AU57" i="1"/>
  <c r="AH135" i="1"/>
  <c r="Q135" i="1" s="1"/>
  <c r="AI50" i="1"/>
  <c r="R50" i="1" s="1"/>
  <c r="AU132" i="1"/>
  <c r="AH67" i="1"/>
  <c r="Q67" i="1" s="1"/>
  <c r="AI6" i="1"/>
  <c r="R6" i="1" s="1"/>
  <c r="AI102" i="1"/>
  <c r="R102" i="1" s="1"/>
  <c r="AI20" i="1"/>
  <c r="R20" i="1" s="1"/>
  <c r="AT77" i="1"/>
  <c r="AI33" i="1"/>
  <c r="R33" i="1" s="1"/>
  <c r="AU52" i="1"/>
  <c r="AI106" i="1"/>
  <c r="R106" i="1" s="1"/>
  <c r="AI55" i="1"/>
  <c r="R55" i="1" s="1"/>
  <c r="AH132" i="1"/>
  <c r="Q132" i="1" s="1"/>
  <c r="AT93" i="1"/>
  <c r="AH89" i="1"/>
  <c r="Q89" i="1" s="1"/>
  <c r="AH6" i="1"/>
  <c r="Q6" i="1" s="1"/>
  <c r="AH5" i="1"/>
  <c r="Q5" i="1" s="1"/>
  <c r="AH8" i="1"/>
  <c r="Q8" i="1" s="1"/>
  <c r="AH36" i="1"/>
  <c r="Q36" i="1" s="1"/>
  <c r="AI58" i="1"/>
  <c r="R58" i="1" s="1"/>
  <c r="AH84" i="1"/>
  <c r="Q84" i="1" s="1"/>
  <c r="AU22" i="1"/>
  <c r="AH77" i="1"/>
  <c r="Q77" i="1" s="1"/>
  <c r="AI81" i="1"/>
  <c r="R81" i="1" s="1"/>
  <c r="AU53" i="1"/>
  <c r="AT121" i="1"/>
  <c r="AU34" i="1"/>
  <c r="AI42" i="1"/>
  <c r="R42" i="1" s="1"/>
  <c r="AI132" i="1"/>
  <c r="R132" i="1" s="1"/>
  <c r="AH65" i="1"/>
  <c r="Q65" i="1" s="1"/>
  <c r="AT99" i="1"/>
  <c r="AH74" i="1"/>
  <c r="Q74" i="1" s="1"/>
  <c r="AI27" i="1"/>
  <c r="R27" i="1" s="1"/>
  <c r="AU117" i="1"/>
  <c r="AU82" i="1"/>
  <c r="AI16" i="1"/>
  <c r="R16" i="1" s="1"/>
  <c r="AI10" i="1"/>
  <c r="R10" i="1" s="1"/>
  <c r="AH53" i="1"/>
  <c r="Q53" i="1" s="1"/>
  <c r="AI74" i="1"/>
  <c r="R74" i="1" s="1"/>
  <c r="AI21" i="1"/>
  <c r="R21" i="1" s="1"/>
  <c r="AI119" i="1"/>
  <c r="R119" i="1" s="1"/>
  <c r="AH55" i="1"/>
  <c r="Q55" i="1" s="1"/>
  <c r="AH99" i="1"/>
  <c r="Q99" i="1" s="1"/>
  <c r="AI129" i="1"/>
  <c r="R129" i="1" s="1"/>
  <c r="AT35" i="1"/>
  <c r="AT63" i="1"/>
  <c r="AH116" i="1"/>
  <c r="Q116" i="1" s="1"/>
  <c r="AI110" i="1"/>
  <c r="R110" i="1" s="1"/>
  <c r="AT10" i="1"/>
  <c r="AT22" i="1"/>
  <c r="AH80" i="1"/>
  <c r="Q80" i="1" s="1"/>
  <c r="AT37" i="1"/>
  <c r="AU67" i="1"/>
  <c r="AT85" i="1"/>
  <c r="AT111" i="1"/>
  <c r="AI66" i="1"/>
  <c r="R66" i="1" s="1"/>
  <c r="AI83" i="1"/>
  <c r="R83" i="1" s="1"/>
  <c r="AT115" i="1"/>
  <c r="AI93" i="1"/>
  <c r="R93" i="1" s="1"/>
  <c r="AT9" i="1"/>
  <c r="AI8" i="1"/>
  <c r="R8" i="1" s="1"/>
  <c r="AT41" i="1"/>
  <c r="AT124" i="1"/>
  <c r="AT71" i="1"/>
  <c r="AI53" i="1"/>
  <c r="R53" i="1" s="1"/>
  <c r="AT89" i="1"/>
  <c r="AU31" i="1"/>
  <c r="AT74" i="1"/>
  <c r="AT134" i="1"/>
  <c r="AU64" i="1"/>
  <c r="AT39" i="1"/>
  <c r="AH138" i="1"/>
  <c r="Q138" i="1" s="1"/>
  <c r="AU23" i="1"/>
  <c r="AU83" i="1"/>
  <c r="AT131" i="1"/>
  <c r="AU120" i="1"/>
  <c r="AI87" i="1"/>
  <c r="R87" i="1" s="1"/>
  <c r="AT13" i="1"/>
  <c r="AU110" i="1"/>
  <c r="AT76" i="1"/>
  <c r="AT55" i="1"/>
  <c r="AU139" i="1"/>
  <c r="AI91" i="1"/>
  <c r="R91" i="1" s="1"/>
  <c r="AT43" i="1"/>
  <c r="AI32" i="1"/>
  <c r="R32" i="1" s="1"/>
  <c r="AI68" i="1"/>
  <c r="R68" i="1" s="1"/>
  <c r="AH19" i="1"/>
  <c r="Q19" i="1" s="1"/>
  <c r="AH122" i="1"/>
  <c r="Q122" i="1" s="1"/>
  <c r="AT108" i="1"/>
  <c r="AT52" i="1"/>
  <c r="AU136" i="1"/>
  <c r="AH27" i="1"/>
  <c r="Q27" i="1" s="1"/>
  <c r="AU102" i="1"/>
  <c r="AI69" i="1"/>
  <c r="R69" i="1" s="1"/>
  <c r="AI128" i="1"/>
  <c r="R128" i="1" s="1"/>
  <c r="AU74" i="1"/>
  <c r="AT65" i="1"/>
  <c r="AI101" i="1"/>
  <c r="R101" i="1" s="1"/>
  <c r="AH18" i="1"/>
  <c r="Q18" i="1" s="1"/>
  <c r="AI96" i="1"/>
  <c r="R96" i="1" s="1"/>
  <c r="AU61" i="1"/>
  <c r="AI139" i="1"/>
  <c r="R139" i="1" s="1"/>
  <c r="AI57" i="1"/>
  <c r="R57" i="1" s="1"/>
  <c r="AU27" i="1"/>
  <c r="AT56" i="1"/>
  <c r="AH23" i="1"/>
  <c r="Q23" i="1" s="1"/>
  <c r="AU116" i="1"/>
  <c r="AI30" i="1"/>
  <c r="R30" i="1" s="1"/>
  <c r="AH117" i="1"/>
  <c r="Q117" i="1" s="1"/>
  <c r="AI31" i="1"/>
  <c r="R31" i="1" s="1"/>
  <c r="AI28" i="1"/>
  <c r="R28" i="1" s="1"/>
  <c r="AU7" i="1"/>
  <c r="AU118" i="1"/>
  <c r="AI114" i="1"/>
  <c r="R114" i="1" s="1"/>
  <c r="AT31" i="1"/>
  <c r="AU73" i="1"/>
  <c r="AH30" i="1"/>
  <c r="Q30" i="1" s="1"/>
  <c r="AI138" i="1"/>
  <c r="R138" i="1" s="1"/>
  <c r="AT33" i="1"/>
  <c r="AH71" i="1"/>
  <c r="Q71" i="1" s="1"/>
  <c r="AU29" i="1"/>
  <c r="AH82" i="1"/>
  <c r="Q82" i="1" s="1"/>
  <c r="AI135" i="1"/>
  <c r="R135" i="1" s="1"/>
  <c r="AH128" i="1"/>
  <c r="Q128" i="1" s="1"/>
  <c r="AH26" i="1"/>
  <c r="Q26" i="1" s="1"/>
  <c r="AH140" i="1"/>
  <c r="Q140" i="1" s="1"/>
  <c r="AH73" i="1"/>
  <c r="Q73" i="1" s="1"/>
  <c r="AU115" i="1"/>
  <c r="AU94" i="1"/>
  <c r="AT75" i="1"/>
  <c r="AU42" i="1"/>
  <c r="AT90" i="1"/>
  <c r="AI127" i="1"/>
  <c r="R127" i="1" s="1"/>
  <c r="AH62" i="1"/>
  <c r="Q62" i="1" s="1"/>
  <c r="AU108" i="1"/>
  <c r="AT17" i="1"/>
  <c r="AI64" i="1"/>
  <c r="R64" i="1" s="1"/>
  <c r="AH15" i="1"/>
  <c r="Q15" i="1" s="1"/>
  <c r="AU19" i="1"/>
  <c r="AH139" i="1"/>
  <c r="Q139" i="1" s="1"/>
  <c r="AU128" i="1"/>
  <c r="AH112" i="1"/>
  <c r="Q112" i="1" s="1"/>
  <c r="AU84" i="1"/>
  <c r="AH124" i="1"/>
  <c r="Q124" i="1" s="1"/>
  <c r="AU99" i="1"/>
  <c r="AU140" i="1"/>
  <c r="AT36" i="1"/>
  <c r="AT66" i="1"/>
  <c r="AI107" i="1"/>
  <c r="R107" i="1" s="1"/>
  <c r="AI84" i="1"/>
  <c r="R84" i="1" s="1"/>
  <c r="AH70" i="1"/>
  <c r="Q70" i="1" s="1"/>
  <c r="AT6" i="1"/>
  <c r="AH63" i="1"/>
  <c r="Q63" i="1" s="1"/>
  <c r="AH86" i="1"/>
  <c r="Q86" i="1" s="1"/>
  <c r="AH141" i="1"/>
  <c r="Q141" i="1" s="1"/>
  <c r="AI92" i="1"/>
  <c r="R92" i="1" s="1"/>
  <c r="AU85" i="1"/>
  <c r="AT80" i="1"/>
  <c r="AT81" i="1"/>
  <c r="AU91" i="1"/>
  <c r="AI105" i="1"/>
  <c r="R105" i="1" s="1"/>
  <c r="AI34" i="1"/>
  <c r="R34" i="1" s="1"/>
  <c r="AI75" i="1"/>
  <c r="R75" i="1" s="1"/>
  <c r="AH123" i="1"/>
  <c r="Q123" i="1" s="1"/>
  <c r="AH12" i="1"/>
  <c r="Q12" i="1" s="1"/>
  <c r="AI95" i="1"/>
  <c r="R95" i="1" s="1"/>
  <c r="AU59" i="1"/>
  <c r="AU107" i="1"/>
  <c r="AI133" i="1"/>
  <c r="R133" i="1" s="1"/>
  <c r="AU114" i="1"/>
  <c r="AH136" i="1"/>
  <c r="Q136" i="1" s="1"/>
  <c r="AI94" i="1"/>
  <c r="R94" i="1" s="1"/>
  <c r="AH17" i="1"/>
  <c r="Q17" i="1" s="1"/>
  <c r="AU122" i="1"/>
  <c r="AH32" i="1"/>
  <c r="Q32" i="1" s="1"/>
  <c r="AT130" i="1"/>
  <c r="AH98" i="1"/>
  <c r="Q98" i="1" s="1"/>
  <c r="AH24" i="1"/>
  <c r="Q24" i="1" s="1"/>
  <c r="AH40" i="1"/>
  <c r="Q40" i="1" s="1"/>
  <c r="AH103" i="1"/>
  <c r="Q103" i="1" s="1"/>
  <c r="AH120" i="1"/>
  <c r="Q120" i="1" s="1"/>
  <c r="AI80" i="1"/>
  <c r="R80" i="1" s="1"/>
  <c r="AU126" i="1"/>
  <c r="AI7" i="1"/>
  <c r="R7" i="1" s="1"/>
  <c r="AI45" i="1"/>
  <c r="R45" i="1" s="1"/>
  <c r="AI113" i="1"/>
  <c r="R113" i="1" s="1"/>
  <c r="AT58" i="1"/>
  <c r="AT96" i="1"/>
  <c r="AU109" i="1"/>
  <c r="AU86" i="1"/>
  <c r="AI104" i="1"/>
  <c r="R104" i="1" s="1"/>
  <c r="AT103" i="1"/>
  <c r="AH133" i="1"/>
  <c r="Q133" i="1" s="1"/>
  <c r="AT135" i="1"/>
  <c r="AU103" i="1"/>
  <c r="AU72" i="1"/>
  <c r="AH126" i="1"/>
  <c r="Q126" i="1" s="1"/>
  <c r="AI22" i="1"/>
  <c r="R22" i="1" s="1"/>
  <c r="AH45" i="1"/>
  <c r="Q45" i="1" s="1"/>
  <c r="AI82" i="1"/>
  <c r="R82" i="1" s="1"/>
  <c r="AT140" i="1"/>
  <c r="AT51" i="1"/>
  <c r="AH16" i="1"/>
  <c r="Q16" i="1" s="1"/>
  <c r="AI85" i="1"/>
  <c r="R85" i="1" s="1"/>
  <c r="AI39" i="1"/>
  <c r="R39" i="1" s="1"/>
  <c r="AI62" i="1"/>
  <c r="R62" i="1" s="1"/>
  <c r="AU50" i="1"/>
  <c r="AI79" i="1"/>
  <c r="R79" i="1" s="1"/>
  <c r="AU18" i="1"/>
  <c r="AT7" i="1"/>
  <c r="AU68" i="1"/>
  <c r="AI124" i="1"/>
  <c r="R124" i="1" s="1"/>
  <c r="AH35" i="1"/>
  <c r="Q35" i="1" s="1"/>
  <c r="AH101" i="1"/>
  <c r="Q101" i="1" s="1"/>
  <c r="AU105" i="1"/>
  <c r="AU112" i="1"/>
  <c r="AT132" i="1"/>
  <c r="AT106" i="1"/>
  <c r="AH31" i="1"/>
  <c r="Q31" i="1" s="1"/>
  <c r="AH95" i="1"/>
  <c r="Q95" i="1" s="1"/>
  <c r="AI99" i="1"/>
  <c r="R99" i="1" s="1"/>
  <c r="AI100" i="1"/>
  <c r="R100" i="1" s="1"/>
  <c r="AT83" i="1"/>
  <c r="AT16" i="1"/>
  <c r="AI97" i="1"/>
  <c r="R97" i="1" s="1"/>
  <c r="AI67" i="1"/>
  <c r="R67" i="1" s="1"/>
  <c r="AH113" i="1"/>
  <c r="Q113" i="1" s="1"/>
  <c r="AH107" i="1"/>
  <c r="Q107" i="1" s="1"/>
  <c r="AH92" i="1"/>
  <c r="Q92" i="1" s="1"/>
  <c r="AU129" i="1"/>
  <c r="AH50" i="1"/>
  <c r="Q50" i="1" s="1"/>
  <c r="AT57" i="1"/>
  <c r="AI41" i="1"/>
  <c r="R41" i="1" s="1"/>
  <c r="AI111" i="1"/>
  <c r="R111" i="1" s="1"/>
  <c r="AT105" i="1"/>
  <c r="AH58" i="1"/>
  <c r="Q58" i="1" s="1"/>
  <c r="AT79" i="1"/>
  <c r="AH88" i="1"/>
  <c r="Q88" i="1" s="1"/>
  <c r="AU100" i="1"/>
  <c r="AI59" i="1"/>
  <c r="R59" i="1" s="1"/>
  <c r="AT44" i="1"/>
  <c r="AU101" i="1"/>
  <c r="AU41" i="1"/>
  <c r="AT107" i="1"/>
  <c r="AH10" i="1"/>
  <c r="Q10" i="1" s="1"/>
  <c r="AH81" i="1"/>
  <c r="Q81" i="1" s="1"/>
  <c r="AT32" i="1"/>
  <c r="AT68" i="1"/>
  <c r="AH106" i="1"/>
  <c r="Q106" i="1" s="1"/>
  <c r="AI98" i="1"/>
  <c r="R98" i="1" s="1"/>
  <c r="AH90" i="1"/>
  <c r="Q90" i="1" s="1"/>
  <c r="AH54" i="1"/>
  <c r="Q54" i="1" s="1"/>
  <c r="AI122" i="1"/>
  <c r="R122" i="1" s="1"/>
  <c r="AI117" i="1"/>
  <c r="R117" i="1" s="1"/>
  <c r="AT23" i="1"/>
  <c r="AT64" i="1"/>
  <c r="AT70" i="1"/>
  <c r="AT78" i="1"/>
  <c r="AT91" i="1"/>
  <c r="AH52" i="1"/>
  <c r="Q52" i="1" s="1"/>
  <c r="AI14" i="1"/>
  <c r="R14" i="1" s="1"/>
  <c r="AT69" i="1"/>
  <c r="AT15" i="1"/>
  <c r="AI78" i="1"/>
  <c r="R78" i="1" s="1"/>
  <c r="AU69" i="1"/>
  <c r="AT34" i="1"/>
  <c r="AT88" i="1"/>
  <c r="AH129" i="1"/>
  <c r="Q129" i="1" s="1"/>
  <c r="AI77" i="1"/>
  <c r="R77" i="1" s="1"/>
  <c r="AI123" i="1"/>
  <c r="R123" i="1" s="1"/>
  <c r="AH66" i="1"/>
  <c r="Q66" i="1" s="1"/>
  <c r="AU33" i="1"/>
  <c r="AH96" i="1"/>
  <c r="Q96" i="1" s="1"/>
  <c r="AH75" i="1"/>
  <c r="Q75" i="1" s="1"/>
  <c r="AI136" i="1"/>
  <c r="R136" i="1" s="1"/>
  <c r="AT46" i="1"/>
  <c r="AT109" i="1"/>
  <c r="AH72" i="1"/>
  <c r="Q72" i="1" s="1"/>
  <c r="AT28" i="1"/>
  <c r="AU47" i="1"/>
  <c r="AU65" i="1"/>
  <c r="AI88" i="1"/>
  <c r="R88" i="1" s="1"/>
  <c r="AI17" i="1"/>
  <c r="R17" i="1" s="1"/>
  <c r="AH48" i="1"/>
  <c r="Q48" i="1" s="1"/>
  <c r="AI89" i="1"/>
  <c r="R89" i="1" s="1"/>
  <c r="AU8" i="1"/>
  <c r="AH41" i="1"/>
  <c r="Q41" i="1" s="1"/>
  <c r="AT117" i="1"/>
  <c r="AH38" i="1"/>
  <c r="Q38" i="1" s="1"/>
  <c r="AI70" i="1"/>
  <c r="R70" i="1" s="1"/>
  <c r="U19" i="1" l="1"/>
  <c r="V19" i="1" s="1"/>
  <c r="U9" i="1"/>
  <c r="V9" i="1" s="1"/>
  <c r="U18" i="1"/>
  <c r="V18" i="1" s="1"/>
  <c r="U109" i="1"/>
  <c r="V109" i="1" s="1"/>
  <c r="U24" i="1"/>
  <c r="V24" i="1" s="1"/>
  <c r="U21" i="1"/>
  <c r="V21" i="1" s="1"/>
  <c r="U118" i="1"/>
  <c r="V118" i="1" s="1"/>
  <c r="U105" i="1"/>
  <c r="V105" i="1" s="1"/>
  <c r="U27" i="1"/>
  <c r="V27" i="1" s="1"/>
  <c r="U10" i="1"/>
  <c r="V10" i="1" s="1"/>
  <c r="U101" i="1"/>
  <c r="V101" i="1" s="1"/>
  <c r="U80" i="1"/>
  <c r="V80" i="1" s="1"/>
  <c r="U17" i="1"/>
  <c r="V17" i="1" s="1"/>
  <c r="U5" i="1"/>
  <c r="V5" i="1" s="1"/>
  <c r="U7" i="1"/>
  <c r="V7" i="1" s="1"/>
  <c r="U16" i="1"/>
  <c r="V16" i="1" s="1"/>
  <c r="U84" i="1"/>
  <c r="V84" i="1" s="1"/>
  <c r="U92" i="1"/>
  <c r="V92" i="1" s="1"/>
  <c r="U103" i="1"/>
  <c r="V103" i="1" s="1"/>
  <c r="U81" i="1"/>
  <c r="V81" i="1" s="1"/>
  <c r="AT2" i="1"/>
  <c r="U124" i="1"/>
  <c r="V124" i="1" s="1"/>
  <c r="AU2" i="1"/>
  <c r="U79" i="1"/>
  <c r="V79" i="1" s="1"/>
  <c r="AH2" i="1"/>
  <c r="AI2" i="1"/>
  <c r="U104" i="1"/>
  <c r="V104" i="1" s="1"/>
  <c r="R3" i="1"/>
  <c r="U102" i="1"/>
  <c r="V102" i="1" s="1"/>
  <c r="U137" i="1"/>
  <c r="V137" i="1" s="1"/>
  <c r="U6" i="1"/>
  <c r="Q3" i="1"/>
  <c r="V6" i="1" l="1"/>
  <c r="R28" i="9" l="1"/>
  <c r="S28" i="9"/>
  <c r="S30" i="9" l="1"/>
  <c r="R29" i="9"/>
  <c r="S40" i="9"/>
  <c r="S29" i="9"/>
  <c r="R41" i="9"/>
  <c r="S41" i="9"/>
  <c r="R40" i="9"/>
  <c r="R30" i="9" l="1"/>
  <c r="S31" i="9"/>
  <c r="S42" i="9"/>
  <c r="R42" i="9"/>
  <c r="R31" i="9" l="1"/>
  <c r="S32" i="9"/>
  <c r="R43" i="9"/>
  <c r="S43" i="9"/>
  <c r="S33" i="9" l="1"/>
  <c r="R32" i="9"/>
  <c r="S44" i="9"/>
  <c r="R44" i="9"/>
  <c r="R33" i="9" l="1"/>
  <c r="S34" i="9"/>
  <c r="R45" i="9"/>
  <c r="S45" i="9"/>
  <c r="R57" i="9"/>
  <c r="S35" i="9" l="1"/>
  <c r="S57" i="9"/>
  <c r="R34" i="9"/>
  <c r="S58" i="9"/>
  <c r="R35" i="9" l="1"/>
  <c r="S36" i="9"/>
  <c r="R58" i="9"/>
  <c r="S59" i="9"/>
  <c r="R59" i="9" l="1"/>
  <c r="S37" i="9"/>
  <c r="R36" i="9"/>
  <c r="S60" i="9"/>
  <c r="R60" i="9" l="1"/>
  <c r="R37" i="9"/>
  <c r="S38" i="9"/>
  <c r="S61" i="9"/>
  <c r="R38" i="9" l="1"/>
  <c r="R61" i="9"/>
  <c r="S62" i="9"/>
  <c r="R62" i="9" l="1"/>
  <c r="S63" i="9"/>
  <c r="R63" i="9" l="1"/>
  <c r="S64" i="9"/>
  <c r="R64" i="9" l="1"/>
  <c r="S65" i="9"/>
  <c r="R65" i="9" l="1"/>
  <c r="S66" i="9"/>
  <c r="R66" i="9" l="1"/>
  <c r="S67" i="9"/>
  <c r="R67" i="9" l="1"/>
  <c r="S68" i="9"/>
  <c r="R68" i="9" l="1"/>
  <c r="S69" i="9"/>
  <c r="R69" i="9" l="1"/>
  <c r="S70" i="9"/>
  <c r="R70" i="9" l="1"/>
  <c r="S71" i="9"/>
  <c r="R71" i="9" l="1"/>
  <c r="S72" i="9"/>
  <c r="U59" i="9"/>
  <c r="U60" i="9" s="1"/>
  <c r="AW37" i="1" s="1"/>
  <c r="AW40" i="1"/>
  <c r="S74" i="9" l="1"/>
  <c r="R72" i="9"/>
  <c r="R74" i="9" l="1"/>
  <c r="S75" i="9"/>
  <c r="S76" i="9" l="1"/>
  <c r="R75" i="9"/>
  <c r="R76" i="9" l="1"/>
  <c r="S77" i="9"/>
  <c r="R105" i="9"/>
  <c r="S105" i="9"/>
  <c r="R106" i="9" l="1"/>
  <c r="S78" i="9"/>
  <c r="R77" i="9"/>
  <c r="S112" i="9"/>
  <c r="R112" i="9"/>
  <c r="S116" i="9"/>
  <c r="R114" i="9"/>
  <c r="R115" i="9"/>
  <c r="S113" i="9"/>
  <c r="R116" i="9"/>
  <c r="S114" i="9"/>
  <c r="R113" i="9"/>
  <c r="S115" i="9"/>
  <c r="R78" i="9" l="1"/>
  <c r="S79" i="9"/>
  <c r="S106" i="9"/>
  <c r="R107" i="9"/>
  <c r="S81" i="9" l="1"/>
  <c r="S107" i="9"/>
  <c r="R108" i="9"/>
  <c r="R79" i="9"/>
  <c r="R109" i="9" l="1"/>
  <c r="S108" i="9"/>
  <c r="R81" i="9"/>
  <c r="S83" i="9"/>
  <c r="R83" i="9" l="1"/>
  <c r="R110" i="9"/>
  <c r="S85" i="9"/>
  <c r="S109" i="9"/>
  <c r="S110" i="9" l="1"/>
  <c r="S86" i="9"/>
  <c r="R85" i="9"/>
  <c r="S88" i="9" l="1"/>
  <c r="R86" i="9"/>
  <c r="R88" i="9" l="1"/>
  <c r="S89" i="9"/>
  <c r="S91" i="9" l="1"/>
  <c r="R89" i="9"/>
  <c r="S92" i="9" l="1"/>
  <c r="R91" i="9"/>
  <c r="R92" i="9" l="1"/>
  <c r="S93" i="9"/>
  <c r="S94" i="9" l="1"/>
  <c r="R93" i="9"/>
  <c r="R94" i="9" l="1"/>
  <c r="S95" i="9"/>
  <c r="S97" i="9" l="1"/>
  <c r="R95" i="9"/>
  <c r="R97" i="9" l="1"/>
  <c r="S98" i="9"/>
  <c r="S99" i="9" l="1"/>
  <c r="R98" i="9"/>
  <c r="R99" i="9" l="1"/>
  <c r="S100" i="9"/>
  <c r="S101" i="9" l="1"/>
  <c r="R100" i="9"/>
  <c r="R101" i="9" l="1"/>
  <c r="S102" i="9"/>
  <c r="S103" i="9" l="1"/>
  <c r="R102" i="9"/>
  <c r="R103" i="9" l="1"/>
  <c r="S134" i="9" l="1"/>
  <c r="R134" i="9"/>
  <c r="R135" i="9"/>
  <c r="S135" i="9"/>
  <c r="R136" i="9" l="1"/>
  <c r="S136" i="9"/>
  <c r="S118" i="9" l="1"/>
  <c r="S119" i="9" l="1"/>
  <c r="S120" i="9" l="1"/>
  <c r="T118" i="9"/>
  <c r="P118" i="9"/>
  <c r="P120" i="9"/>
  <c r="T121" i="9" l="1"/>
  <c r="P121" i="9"/>
  <c r="T120" i="9"/>
  <c r="S121" i="9"/>
  <c r="P119" i="9"/>
  <c r="T119" i="9"/>
  <c r="S122" i="9" l="1"/>
  <c r="P122" i="9"/>
  <c r="T122" i="9"/>
  <c r="AV39" i="1"/>
  <c r="AV43" i="1"/>
  <c r="T123" i="9" l="1"/>
  <c r="P123" i="9"/>
  <c r="S123" i="9"/>
  <c r="AV40" i="1" l="1"/>
  <c r="P124" i="9"/>
  <c r="T124" i="9"/>
  <c r="S124" i="9"/>
  <c r="AV46" i="1" l="1"/>
  <c r="AV45" i="1"/>
  <c r="T125" i="9"/>
  <c r="P125" i="9"/>
  <c r="S125" i="9"/>
  <c r="S127" i="9" l="1"/>
  <c r="S126" i="9"/>
  <c r="T126" i="9"/>
  <c r="P126" i="9"/>
  <c r="R119" i="9" l="1"/>
  <c r="R118" i="9"/>
  <c r="T127" i="9"/>
  <c r="P127" i="9"/>
  <c r="AV52" i="1"/>
  <c r="T128" i="9" l="1"/>
  <c r="P128" i="9"/>
  <c r="R120" i="9"/>
  <c r="T129" i="9" l="1"/>
  <c r="P129" i="9"/>
  <c r="R121" i="9"/>
  <c r="R122" i="9" l="1"/>
  <c r="R123" i="9" l="1"/>
  <c r="R124" i="9" l="1"/>
  <c r="R125" i="9" l="1"/>
  <c r="R127" i="9" l="1"/>
  <c r="R126" i="9"/>
  <c r="U118" i="9"/>
  <c r="U120" i="9"/>
  <c r="U121" i="9" s="1"/>
  <c r="U131" i="9"/>
  <c r="T130" i="9"/>
  <c r="AK15" i="1" s="1"/>
  <c r="T15" i="1" s="1"/>
  <c r="T131" i="9"/>
  <c r="T132" i="9"/>
  <c r="T133" i="9"/>
  <c r="V67" i="9"/>
  <c r="AK52" i="1" s="1"/>
  <c r="T52" i="1" s="1"/>
  <c r="V57" i="9"/>
  <c r="AK35" i="1" s="1"/>
  <c r="T35" i="1" s="1"/>
  <c r="V58" i="9"/>
  <c r="AK36" i="1" s="1"/>
  <c r="T36" i="1" s="1"/>
  <c r="V60" i="9"/>
  <c r="AK37" i="1" s="1"/>
  <c r="T37" i="1" s="1"/>
  <c r="V61" i="9"/>
  <c r="AK38" i="1" s="1"/>
  <c r="T38" i="1" s="1"/>
  <c r="V62" i="9"/>
  <c r="AK39" i="1" s="1"/>
  <c r="T39" i="1" s="1"/>
  <c r="V59" i="9"/>
  <c r="AK40" i="1" s="1"/>
  <c r="T40" i="1" s="1"/>
  <c r="V66" i="9"/>
  <c r="AK42" i="1" s="1"/>
  <c r="T42" i="1" s="1"/>
  <c r="V69" i="9"/>
  <c r="AK43" i="1" s="1"/>
  <c r="T43" i="1" s="1"/>
  <c r="V72" i="9"/>
  <c r="AK44" i="1" s="1"/>
  <c r="T44" i="1" s="1"/>
  <c r="V63" i="9"/>
  <c r="AK45" i="1" s="1"/>
  <c r="T45" i="1" s="1"/>
  <c r="V68" i="9"/>
  <c r="AK46" i="1" s="1"/>
  <c r="T46" i="1" s="1"/>
  <c r="V65" i="9"/>
  <c r="AK47" i="1" s="1"/>
  <c r="T47" i="1" s="1"/>
  <c r="V64" i="9"/>
  <c r="AK48" i="1" s="1"/>
  <c r="T48" i="1" s="1"/>
  <c r="V70" i="9"/>
  <c r="AK51" i="1" s="1"/>
  <c r="T51" i="1" s="1"/>
  <c r="V71" i="9"/>
  <c r="AK55" i="1" s="1"/>
  <c r="T55" i="1" s="1"/>
  <c r="AJ122" i="1"/>
  <c r="S122" i="1" s="1"/>
  <c r="AV28" i="1"/>
  <c r="AV48" i="1"/>
  <c r="AV47" i="1"/>
  <c r="AV51" i="1"/>
  <c r="H67" i="9"/>
  <c r="P131" i="9"/>
  <c r="AV35" i="1"/>
  <c r="AV36" i="1"/>
  <c r="H60" i="9"/>
  <c r="H68" i="9"/>
  <c r="P130" i="9"/>
  <c r="H70" i="9"/>
  <c r="P133" i="9"/>
  <c r="H133" i="9"/>
  <c r="V133" i="9"/>
  <c r="V159" i="9"/>
  <c r="V192" i="9"/>
  <c r="V183" i="9"/>
  <c r="V90" i="9"/>
  <c r="V161" i="9"/>
  <c r="V177" i="9"/>
  <c r="V14" i="9"/>
  <c r="V151" i="9"/>
  <c r="V154" i="9"/>
  <c r="V160" i="9"/>
  <c r="V137" i="9"/>
  <c r="V184" i="9"/>
  <c r="V96" i="9"/>
  <c r="V73" i="9"/>
  <c r="V175" i="9"/>
  <c r="V193" i="9"/>
  <c r="V46" i="9"/>
  <c r="V153" i="9"/>
  <c r="V200" i="9"/>
  <c r="V15" i="9"/>
  <c r="V104" i="9"/>
  <c r="V191" i="9"/>
  <c r="V111" i="9"/>
  <c r="V169" i="9"/>
  <c r="V10" i="9"/>
  <c r="V170" i="9"/>
  <c r="V176" i="9"/>
  <c r="V143" i="9"/>
  <c r="V146" i="9"/>
  <c r="V168" i="9"/>
  <c r="V145" i="9"/>
  <c r="V55" i="9"/>
  <c r="V144" i="9"/>
  <c r="V139" i="9"/>
  <c r="V149" i="9"/>
  <c r="V141" i="9"/>
  <c r="V197" i="9"/>
  <c r="V172" i="9"/>
  <c r="V195" i="9"/>
  <c r="V117" i="9"/>
  <c r="V162" i="9"/>
  <c r="V180" i="9"/>
  <c r="V39" i="9"/>
  <c r="V87" i="9"/>
  <c r="V165" i="9"/>
  <c r="V164" i="9"/>
  <c r="V187" i="9"/>
  <c r="V80" i="9"/>
  <c r="V138" i="9"/>
  <c r="V178" i="9"/>
  <c r="V157" i="9"/>
  <c r="V201" i="9"/>
  <c r="V9" i="9"/>
  <c r="V156" i="9"/>
  <c r="V179" i="9"/>
  <c r="V19" i="9"/>
  <c r="V18" i="9"/>
  <c r="V8" i="9"/>
  <c r="V150" i="9"/>
  <c r="V174" i="9"/>
  <c r="V198" i="9"/>
  <c r="V190" i="9"/>
  <c r="V148" i="9"/>
  <c r="V171" i="9"/>
  <c r="V185" i="9"/>
  <c r="V173" i="9"/>
  <c r="P132" i="9"/>
  <c r="H132" i="9" s="1"/>
  <c r="V142" i="9"/>
  <c r="V166" i="9"/>
  <c r="V158" i="9"/>
  <c r="V140" i="9"/>
  <c r="V163" i="9"/>
  <c r="V202" i="9"/>
  <c r="V56" i="9"/>
  <c r="V3" i="9"/>
  <c r="V189" i="9"/>
  <c r="V27" i="9"/>
  <c r="V132" i="9"/>
  <c r="V196" i="9"/>
  <c r="V82" i="9"/>
  <c r="V155" i="9"/>
  <c r="V194" i="9"/>
  <c r="V152" i="9"/>
  <c r="V181" i="9"/>
  <c r="V182" i="9"/>
  <c r="V199" i="9"/>
  <c r="V84" i="9"/>
  <c r="V188" i="9"/>
  <c r="V20" i="9"/>
  <c r="V147" i="9"/>
  <c r="V186" i="9"/>
  <c r="V167" i="9"/>
  <c r="S129" i="9"/>
  <c r="S131" i="9"/>
  <c r="S128" i="9"/>
  <c r="S130" i="9"/>
  <c r="R129" i="9"/>
  <c r="R131" i="9"/>
  <c r="R128" i="9"/>
  <c r="R130" i="9"/>
  <c r="AW96" i="1" l="1"/>
  <c r="AV65" i="1"/>
  <c r="AK138" i="1"/>
  <c r="T138" i="1" s="1"/>
  <c r="U138" i="1" s="1"/>
  <c r="V138" i="1" s="1"/>
  <c r="AW61" i="1"/>
  <c r="AK108" i="1"/>
  <c r="T108" i="1" s="1"/>
  <c r="AV20" i="1"/>
  <c r="AJ94" i="1"/>
  <c r="S94" i="1" s="1"/>
  <c r="AV44" i="1"/>
  <c r="AV69" i="1"/>
  <c r="AJ77" i="1"/>
  <c r="S77" i="1" s="1"/>
  <c r="AV38" i="1"/>
  <c r="AV123" i="1"/>
  <c r="AV71" i="1"/>
  <c r="AJ55" i="1"/>
  <c r="S55" i="1" s="1"/>
  <c r="V121" i="9"/>
  <c r="V128" i="9"/>
  <c r="AJ48" i="1" s="1"/>
  <c r="S48" i="1" s="1"/>
  <c r="V127" i="9"/>
  <c r="H127" i="9" s="1"/>
  <c r="AV42" i="1"/>
  <c r="V129" i="9"/>
  <c r="V122" i="9"/>
  <c r="V125" i="9"/>
  <c r="AJ45" i="1" s="1"/>
  <c r="S45" i="1" s="1"/>
  <c r="V130" i="9"/>
  <c r="AJ38" i="1" s="1"/>
  <c r="S38" i="1" s="1"/>
  <c r="U38" i="1" s="1"/>
  <c r="V38" i="1" s="1"/>
  <c r="V126" i="9"/>
  <c r="AJ51" i="1" s="1"/>
  <c r="S51" i="1" s="1"/>
  <c r="V123" i="9"/>
  <c r="AJ40" i="1" s="1"/>
  <c r="S40" i="1" s="1"/>
  <c r="V124" i="9"/>
  <c r="AJ46" i="1" s="1"/>
  <c r="S46" i="1" s="1"/>
  <c r="V118" i="9"/>
  <c r="AJ35" i="1" s="1"/>
  <c r="S35" i="1" s="1"/>
  <c r="V119" i="9"/>
  <c r="AJ43" i="1" s="1"/>
  <c r="S43" i="1" s="1"/>
  <c r="H72" i="9"/>
  <c r="AK60" i="1"/>
  <c r="T60" i="1" s="1"/>
  <c r="H61" i="9"/>
  <c r="H58" i="9"/>
  <c r="V120" i="9"/>
  <c r="AJ36" i="1" s="1"/>
  <c r="S36" i="1" s="1"/>
  <c r="U36" i="1" s="1"/>
  <c r="V36" i="1" s="1"/>
  <c r="V131" i="9"/>
  <c r="H131" i="9" s="1"/>
  <c r="AJ42" i="1"/>
  <c r="S42" i="1" s="1"/>
  <c r="H121" i="9"/>
  <c r="H69" i="9"/>
  <c r="H66" i="9"/>
  <c r="U55" i="1"/>
  <c r="V55" i="1" s="1"/>
  <c r="H62" i="9"/>
  <c r="AW72" i="1"/>
  <c r="AV94" i="1"/>
  <c r="AW86" i="1"/>
  <c r="AV122" i="1"/>
  <c r="AV140" i="1"/>
  <c r="AV11" i="1"/>
  <c r="AW129" i="1"/>
  <c r="AV134" i="1"/>
  <c r="AK127" i="1"/>
  <c r="T127" i="1" s="1"/>
  <c r="AJ113" i="1"/>
  <c r="S113" i="1" s="1"/>
  <c r="AJ97" i="1"/>
  <c r="S97" i="1" s="1"/>
  <c r="AK78" i="1"/>
  <c r="T78" i="1" s="1"/>
  <c r="H71" i="9"/>
  <c r="AW73" i="1"/>
  <c r="AV116" i="1"/>
  <c r="AV141" i="1"/>
  <c r="AV12" i="1"/>
  <c r="AW127" i="1"/>
  <c r="AW23" i="1"/>
  <c r="AW123" i="1"/>
  <c r="AW114" i="1"/>
  <c r="AK139" i="1"/>
  <c r="T139" i="1" s="1"/>
  <c r="U139" i="1" s="1"/>
  <c r="V139" i="1" s="1"/>
  <c r="AJ127" i="1"/>
  <c r="S127" i="1" s="1"/>
  <c r="AJ110" i="1"/>
  <c r="S110" i="1" s="1"/>
  <c r="AK96" i="1"/>
  <c r="T96" i="1" s="1"/>
  <c r="AJ78" i="1"/>
  <c r="S78" i="1" s="1"/>
  <c r="AK54" i="1"/>
  <c r="T54" i="1" s="1"/>
  <c r="AV70" i="1"/>
  <c r="AV64" i="1"/>
  <c r="AW121" i="1"/>
  <c r="AV55" i="1"/>
  <c r="AW136" i="1"/>
  <c r="AV32" i="1"/>
  <c r="AW31" i="1"/>
  <c r="AK136" i="1"/>
  <c r="T136" i="1" s="1"/>
  <c r="AJ119" i="1"/>
  <c r="S119" i="1" s="1"/>
  <c r="AJ108" i="1"/>
  <c r="S108" i="1" s="1"/>
  <c r="U108" i="1" s="1"/>
  <c r="V108" i="1" s="1"/>
  <c r="AK93" i="1"/>
  <c r="T93" i="1" s="1"/>
  <c r="AJ72" i="1"/>
  <c r="S72" i="1" s="1"/>
  <c r="AV33" i="1"/>
  <c r="AV15" i="1"/>
  <c r="AV13" i="1"/>
  <c r="AV112" i="1"/>
  <c r="AW107" i="1"/>
  <c r="AV22" i="1"/>
  <c r="AW113" i="1"/>
  <c r="AV57" i="1"/>
  <c r="AK132" i="1"/>
  <c r="T132" i="1" s="1"/>
  <c r="AK117" i="1"/>
  <c r="T117" i="1" s="1"/>
  <c r="U117" i="1" s="1"/>
  <c r="V117" i="1" s="1"/>
  <c r="AK100" i="1"/>
  <c r="T100" i="1" s="1"/>
  <c r="AJ93" i="1"/>
  <c r="S93" i="1" s="1"/>
  <c r="AJ71" i="1"/>
  <c r="S71" i="1" s="1"/>
  <c r="U71" i="1" s="1"/>
  <c r="V71" i="1" s="1"/>
  <c r="AW34" i="1"/>
  <c r="AW78" i="1"/>
  <c r="AV78" i="1"/>
  <c r="AV133" i="1"/>
  <c r="AV115" i="1"/>
  <c r="AV121" i="1"/>
  <c r="AW116" i="1"/>
  <c r="AV54" i="1"/>
  <c r="AJ132" i="1"/>
  <c r="S132" i="1" s="1"/>
  <c r="AK116" i="1"/>
  <c r="T116" i="1" s="1"/>
  <c r="AJ100" i="1"/>
  <c r="S100" i="1" s="1"/>
  <c r="AK87" i="1"/>
  <c r="T87" i="1" s="1"/>
  <c r="AK65" i="1"/>
  <c r="T65" i="1" s="1"/>
  <c r="AW57" i="1"/>
  <c r="AW126" i="1"/>
  <c r="AW74" i="1"/>
  <c r="AV76" i="1"/>
  <c r="AV131" i="1"/>
  <c r="AV77" i="1"/>
  <c r="AV72" i="1"/>
  <c r="AW89" i="1"/>
  <c r="AK131" i="1"/>
  <c r="T131" i="1" s="1"/>
  <c r="AJ114" i="1"/>
  <c r="S114" i="1" s="1"/>
  <c r="AK99" i="1"/>
  <c r="T99" i="1" s="1"/>
  <c r="AJ87" i="1"/>
  <c r="S87" i="1" s="1"/>
  <c r="AJ61" i="1"/>
  <c r="S61" i="1" s="1"/>
  <c r="AV56" i="1"/>
  <c r="AW97" i="1"/>
  <c r="AV34" i="1"/>
  <c r="AV98" i="1"/>
  <c r="AW125" i="1"/>
  <c r="AV8" i="1"/>
  <c r="AV87" i="1"/>
  <c r="AV119" i="1"/>
  <c r="AK128" i="1"/>
  <c r="T128" i="1" s="1"/>
  <c r="U128" i="1" s="1"/>
  <c r="V128" i="1" s="1"/>
  <c r="AK113" i="1"/>
  <c r="T113" i="1" s="1"/>
  <c r="AK97" i="1"/>
  <c r="T97" i="1" s="1"/>
  <c r="U97" i="1" s="1"/>
  <c r="V97" i="1" s="1"/>
  <c r="AK86" i="1"/>
  <c r="T86" i="1" s="1"/>
  <c r="H63" i="9"/>
  <c r="H59" i="9"/>
  <c r="U43" i="1"/>
  <c r="V43" i="1" s="1"/>
  <c r="H57" i="9"/>
  <c r="U35" i="1"/>
  <c r="V35" i="1" s="1"/>
  <c r="H118" i="9"/>
  <c r="AW60" i="1"/>
  <c r="AW90" i="1"/>
  <c r="AW95" i="1"/>
  <c r="AW120" i="1"/>
  <c r="AV73" i="1"/>
  <c r="AV59" i="1"/>
  <c r="AV95" i="1"/>
  <c r="AV49" i="1"/>
  <c r="AV97" i="1"/>
  <c r="AW41" i="1"/>
  <c r="AV86" i="1"/>
  <c r="AV26" i="1"/>
  <c r="AV135" i="1"/>
  <c r="AV14" i="1"/>
  <c r="AV107" i="1"/>
  <c r="AV58" i="1"/>
  <c r="AW11" i="1"/>
  <c r="AV108" i="1"/>
  <c r="AV37" i="1"/>
  <c r="AV132" i="1"/>
  <c r="AW58" i="1"/>
  <c r="AK141" i="1"/>
  <c r="T141" i="1" s="1"/>
  <c r="AJ136" i="1"/>
  <c r="S136" i="1" s="1"/>
  <c r="U136" i="1" s="1"/>
  <c r="V136" i="1" s="1"/>
  <c r="AJ131" i="1"/>
  <c r="S131" i="1" s="1"/>
  <c r="AK126" i="1"/>
  <c r="T126" i="1" s="1"/>
  <c r="U126" i="1" s="1"/>
  <c r="V126" i="1" s="1"/>
  <c r="AK121" i="1"/>
  <c r="T121" i="1" s="1"/>
  <c r="AJ116" i="1"/>
  <c r="S116" i="1" s="1"/>
  <c r="AK112" i="1"/>
  <c r="T112" i="1" s="1"/>
  <c r="AK107" i="1"/>
  <c r="T107" i="1" s="1"/>
  <c r="AJ99" i="1"/>
  <c r="S99" i="1" s="1"/>
  <c r="AJ96" i="1"/>
  <c r="S96" i="1" s="1"/>
  <c r="AK91" i="1"/>
  <c r="T91" i="1" s="1"/>
  <c r="U91" i="1" s="1"/>
  <c r="V91" i="1" s="1"/>
  <c r="AJ86" i="1"/>
  <c r="S86" i="1" s="1"/>
  <c r="U86" i="1" s="1"/>
  <c r="V86" i="1" s="1"/>
  <c r="AJ76" i="1"/>
  <c r="S76" i="1" s="1"/>
  <c r="U76" i="1" s="1"/>
  <c r="V76" i="1" s="1"/>
  <c r="AK70" i="1"/>
  <c r="T70" i="1" s="1"/>
  <c r="AJ59" i="1"/>
  <c r="S59" i="1" s="1"/>
  <c r="AK33" i="1"/>
  <c r="T33" i="1" s="1"/>
  <c r="AV62" i="1"/>
  <c r="AW115" i="1"/>
  <c r="AW49" i="1"/>
  <c r="AW67" i="1"/>
  <c r="AV110" i="1"/>
  <c r="AW88" i="1"/>
  <c r="AV63" i="1"/>
  <c r="AV129" i="1"/>
  <c r="AW106" i="1"/>
  <c r="AW83" i="1"/>
  <c r="AW91" i="1"/>
  <c r="AV83" i="1"/>
  <c r="AW70" i="1"/>
  <c r="AW53" i="1"/>
  <c r="AV61" i="1"/>
  <c r="AW82" i="1"/>
  <c r="AW87" i="1"/>
  <c r="AW54" i="1"/>
  <c r="AW75" i="1"/>
  <c r="AV136" i="1"/>
  <c r="AW13" i="1"/>
  <c r="AJ141" i="1"/>
  <c r="S141" i="1" s="1"/>
  <c r="AK135" i="1"/>
  <c r="T135" i="1" s="1"/>
  <c r="AK130" i="1"/>
  <c r="T130" i="1" s="1"/>
  <c r="AK125" i="1"/>
  <c r="T125" i="1" s="1"/>
  <c r="U125" i="1" s="1"/>
  <c r="V125" i="1" s="1"/>
  <c r="AJ121" i="1"/>
  <c r="S121" i="1" s="1"/>
  <c r="AK115" i="1"/>
  <c r="T115" i="1" s="1"/>
  <c r="AJ107" i="1"/>
  <c r="S107" i="1" s="1"/>
  <c r="AK98" i="1"/>
  <c r="T98" i="1" s="1"/>
  <c r="AK95" i="1"/>
  <c r="T95" i="1" s="1"/>
  <c r="AK90" i="1"/>
  <c r="T90" i="1" s="1"/>
  <c r="AJ85" i="1"/>
  <c r="S85" i="1" s="1"/>
  <c r="AK75" i="1"/>
  <c r="T75" i="1" s="1"/>
  <c r="AJ69" i="1"/>
  <c r="S69" i="1" s="1"/>
  <c r="AK58" i="1"/>
  <c r="T58" i="1" s="1"/>
  <c r="AJ54" i="1"/>
  <c r="S54" i="1" s="1"/>
  <c r="U54" i="1" s="1"/>
  <c r="V54" i="1" s="1"/>
  <c r="U46" i="1"/>
  <c r="V46" i="1" s="1"/>
  <c r="AJ29" i="1"/>
  <c r="S29" i="1" s="1"/>
  <c r="U29" i="1" s="1"/>
  <c r="V29" i="1" s="1"/>
  <c r="AJ52" i="1"/>
  <c r="S52" i="1" s="1"/>
  <c r="U52" i="1" s="1"/>
  <c r="V52" i="1" s="1"/>
  <c r="H119" i="9"/>
  <c r="H65" i="9"/>
  <c r="AV30" i="1"/>
  <c r="AV96" i="1"/>
  <c r="AW130" i="1"/>
  <c r="AV23" i="1"/>
  <c r="AW28" i="1"/>
  <c r="AV60" i="1"/>
  <c r="AW56" i="1"/>
  <c r="AV41" i="1"/>
  <c r="AW141" i="1"/>
  <c r="AW100" i="1"/>
  <c r="AW26" i="1"/>
  <c r="AW15" i="1"/>
  <c r="AW93" i="1"/>
  <c r="AW68" i="1"/>
  <c r="AV74" i="1"/>
  <c r="AV66" i="1"/>
  <c r="AW14" i="1"/>
  <c r="AV113" i="1"/>
  <c r="AW122" i="1"/>
  <c r="AV85" i="1"/>
  <c r="AJ135" i="1"/>
  <c r="S135" i="1" s="1"/>
  <c r="AJ130" i="1"/>
  <c r="S130" i="1" s="1"/>
  <c r="AK123" i="1"/>
  <c r="T123" i="1" s="1"/>
  <c r="AK120" i="1"/>
  <c r="T120" i="1" s="1"/>
  <c r="AJ112" i="1"/>
  <c r="S112" i="1" s="1"/>
  <c r="U112" i="1" s="1"/>
  <c r="V112" i="1" s="1"/>
  <c r="AJ90" i="1"/>
  <c r="S90" i="1" s="1"/>
  <c r="AK83" i="1"/>
  <c r="T83" i="1" s="1"/>
  <c r="AJ75" i="1"/>
  <c r="S75" i="1" s="1"/>
  <c r="AK68" i="1"/>
  <c r="T68" i="1" s="1"/>
  <c r="AJ57" i="1"/>
  <c r="S57" i="1" s="1"/>
  <c r="AK53" i="1"/>
  <c r="T53" i="1" s="1"/>
  <c r="AK25" i="1"/>
  <c r="T25" i="1" s="1"/>
  <c r="AW22" i="1"/>
  <c r="AV82" i="1"/>
  <c r="AV50" i="1"/>
  <c r="AW50" i="1"/>
  <c r="AV88" i="1"/>
  <c r="AW65" i="1"/>
  <c r="AV100" i="1"/>
  <c r="AV25" i="1"/>
  <c r="AW117" i="1"/>
  <c r="AW98" i="1"/>
  <c r="AW110" i="1"/>
  <c r="AV89" i="1"/>
  <c r="AW139" i="1"/>
  <c r="AV120" i="1"/>
  <c r="AV130" i="1"/>
  <c r="AW132" i="1"/>
  <c r="AW25" i="1"/>
  <c r="AV114" i="1"/>
  <c r="AW69" i="1"/>
  <c r="AW108" i="1"/>
  <c r="AV67" i="1"/>
  <c r="AJ140" i="1"/>
  <c r="S140" i="1" s="1"/>
  <c r="U140" i="1" s="1"/>
  <c r="V140" i="1" s="1"/>
  <c r="AJ134" i="1"/>
  <c r="S134" i="1" s="1"/>
  <c r="U134" i="1" s="1"/>
  <c r="V134" i="1" s="1"/>
  <c r="AK129" i="1"/>
  <c r="T129" i="1" s="1"/>
  <c r="AJ123" i="1"/>
  <c r="S123" i="1" s="1"/>
  <c r="AJ120" i="1"/>
  <c r="S120" i="1" s="1"/>
  <c r="AJ115" i="1"/>
  <c r="S115" i="1" s="1"/>
  <c r="U115" i="1" s="1"/>
  <c r="V115" i="1" s="1"/>
  <c r="AK111" i="1"/>
  <c r="T111" i="1" s="1"/>
  <c r="U111" i="1" s="1"/>
  <c r="V111" i="1" s="1"/>
  <c r="AK106" i="1"/>
  <c r="T106" i="1" s="1"/>
  <c r="U106" i="1" s="1"/>
  <c r="V106" i="1" s="1"/>
  <c r="AJ98" i="1"/>
  <c r="S98" i="1" s="1"/>
  <c r="AJ95" i="1"/>
  <c r="S95" i="1" s="1"/>
  <c r="AJ89" i="1"/>
  <c r="S89" i="1" s="1"/>
  <c r="AK82" i="1"/>
  <c r="T82" i="1" s="1"/>
  <c r="AJ74" i="1"/>
  <c r="S74" i="1" s="1"/>
  <c r="AJ67" i="1"/>
  <c r="S67" i="1" s="1"/>
  <c r="U51" i="1"/>
  <c r="V51" i="1" s="1"/>
  <c r="U45" i="1"/>
  <c r="V45" i="1" s="1"/>
  <c r="AK41" i="1"/>
  <c r="T41" i="1" s="1"/>
  <c r="AJ37" i="1"/>
  <c r="S37" i="1" s="1"/>
  <c r="U37" i="1" s="1"/>
  <c r="V37" i="1" s="1"/>
  <c r="AJ23" i="1"/>
  <c r="S23" i="1" s="1"/>
  <c r="AW135" i="1"/>
  <c r="AW138" i="1"/>
  <c r="AV29" i="1"/>
  <c r="AV93" i="1"/>
  <c r="AW131" i="1"/>
  <c r="AV75" i="1"/>
  <c r="AW59" i="1"/>
  <c r="AW99" i="1"/>
  <c r="AV68" i="1"/>
  <c r="AW77" i="1"/>
  <c r="AW33" i="1"/>
  <c r="AV53" i="1"/>
  <c r="AW119" i="1"/>
  <c r="AW112" i="1"/>
  <c r="AV127" i="1"/>
  <c r="AW85" i="1"/>
  <c r="AW94" i="1"/>
  <c r="AW12" i="1"/>
  <c r="AV31" i="1"/>
  <c r="AV99" i="1"/>
  <c r="AW128" i="1"/>
  <c r="AJ133" i="1"/>
  <c r="S133" i="1" s="1"/>
  <c r="U133" i="1" s="1"/>
  <c r="V133" i="1" s="1"/>
  <c r="AJ129" i="1"/>
  <c r="S129" i="1" s="1"/>
  <c r="U129" i="1" s="1"/>
  <c r="V129" i="1" s="1"/>
  <c r="AK122" i="1"/>
  <c r="T122" i="1" s="1"/>
  <c r="U122" i="1" s="1"/>
  <c r="V122" i="1" s="1"/>
  <c r="AK119" i="1"/>
  <c r="T119" i="1" s="1"/>
  <c r="AK114" i="1"/>
  <c r="T114" i="1" s="1"/>
  <c r="U114" i="1" s="1"/>
  <c r="V114" i="1" s="1"/>
  <c r="AK110" i="1"/>
  <c r="T110" i="1" s="1"/>
  <c r="U110" i="1" s="1"/>
  <c r="V110" i="1" s="1"/>
  <c r="AK94" i="1"/>
  <c r="T94" i="1" s="1"/>
  <c r="U94" i="1" s="1"/>
  <c r="V94" i="1" s="1"/>
  <c r="AK88" i="1"/>
  <c r="T88" i="1" s="1"/>
  <c r="AJ82" i="1"/>
  <c r="S82" i="1" s="1"/>
  <c r="AK73" i="1"/>
  <c r="T73" i="1" s="1"/>
  <c r="AK56" i="1"/>
  <c r="T56" i="1" s="1"/>
  <c r="AK50" i="1"/>
  <c r="T50" i="1" s="1"/>
  <c r="AK12" i="1"/>
  <c r="T12" i="1" s="1"/>
  <c r="AJ11" i="1"/>
  <c r="S11" i="1" s="1"/>
  <c r="U42" i="1"/>
  <c r="V42" i="1" s="1"/>
  <c r="H125" i="9"/>
  <c r="H64" i="9"/>
  <c r="U93" i="1"/>
  <c r="V93" i="1" s="1"/>
  <c r="U131" i="1"/>
  <c r="V131" i="1" s="1"/>
  <c r="AW111" i="1"/>
  <c r="AJ66" i="1"/>
  <c r="S66" i="1" s="1"/>
  <c r="U66" i="1" s="1"/>
  <c r="V66" i="1" s="1"/>
  <c r="AK11" i="1"/>
  <c r="AJ14" i="1"/>
  <c r="S14" i="1" s="1"/>
  <c r="AJ22" i="1"/>
  <c r="S22" i="1" s="1"/>
  <c r="AK23" i="1"/>
  <c r="T23" i="1" s="1"/>
  <c r="AJ28" i="1"/>
  <c r="S28" i="1" s="1"/>
  <c r="AJ32" i="1"/>
  <c r="S32" i="1" s="1"/>
  <c r="U32" i="1" s="1"/>
  <c r="V32" i="1" s="1"/>
  <c r="AJ50" i="1"/>
  <c r="S50" i="1" s="1"/>
  <c r="AJ58" i="1"/>
  <c r="S58" i="1" s="1"/>
  <c r="U58" i="1" s="1"/>
  <c r="V58" i="1" s="1"/>
  <c r="AK59" i="1"/>
  <c r="T59" i="1" s="1"/>
  <c r="AJ62" i="1"/>
  <c r="S62" i="1" s="1"/>
  <c r="U62" i="1" s="1"/>
  <c r="V62" i="1" s="1"/>
  <c r="AJ64" i="1"/>
  <c r="S64" i="1" s="1"/>
  <c r="U64" i="1" s="1"/>
  <c r="V64" i="1" s="1"/>
  <c r="AJ68" i="1"/>
  <c r="S68" i="1" s="1"/>
  <c r="AK69" i="1"/>
  <c r="T69" i="1" s="1"/>
  <c r="AK72" i="1"/>
  <c r="T72" i="1" s="1"/>
  <c r="AJ8" i="1"/>
  <c r="AJ13" i="1"/>
  <c r="S13" i="1" s="1"/>
  <c r="AK22" i="1"/>
  <c r="T22" i="1" s="1"/>
  <c r="AJ26" i="1"/>
  <c r="S26" i="1" s="1"/>
  <c r="AK28" i="1"/>
  <c r="T28" i="1" s="1"/>
  <c r="AJ31" i="1"/>
  <c r="S31" i="1" s="1"/>
  <c r="AJ34" i="1"/>
  <c r="S34" i="1" s="1"/>
  <c r="AV90" i="1"/>
  <c r="AJ49" i="1"/>
  <c r="S49" i="1" s="1"/>
  <c r="AJ30" i="1"/>
  <c r="S30" i="1" s="1"/>
  <c r="U30" i="1" s="1"/>
  <c r="V30" i="1" s="1"/>
  <c r="AK14" i="1"/>
  <c r="T14" i="1" s="1"/>
  <c r="AJ15" i="1"/>
  <c r="S15" i="1" s="1"/>
  <c r="U15" i="1" s="1"/>
  <c r="V15" i="1" s="1"/>
  <c r="AJ12" i="1"/>
  <c r="S12" i="1" s="1"/>
  <c r="AK13" i="1"/>
  <c r="T13" i="1" s="1"/>
  <c r="AJ20" i="1"/>
  <c r="S20" i="1" s="1"/>
  <c r="U20" i="1" s="1"/>
  <c r="V20" i="1" s="1"/>
  <c r="AJ25" i="1"/>
  <c r="S25" i="1" s="1"/>
  <c r="U25" i="1" s="1"/>
  <c r="V25" i="1" s="1"/>
  <c r="AK26" i="1"/>
  <c r="T26" i="1" s="1"/>
  <c r="AK31" i="1"/>
  <c r="T31" i="1" s="1"/>
  <c r="AJ33" i="1"/>
  <c r="S33" i="1" s="1"/>
  <c r="AK34" i="1"/>
  <c r="T34" i="1" s="1"/>
  <c r="AJ41" i="1"/>
  <c r="S41" i="1" s="1"/>
  <c r="AJ53" i="1"/>
  <c r="S53" i="1" s="1"/>
  <c r="AK49" i="1"/>
  <c r="T49" i="1" s="1"/>
  <c r="AJ56" i="1"/>
  <c r="S56" i="1" s="1"/>
  <c r="AK57" i="1"/>
  <c r="T57" i="1" s="1"/>
  <c r="AJ60" i="1"/>
  <c r="S60" i="1" s="1"/>
  <c r="U60" i="1" s="1"/>
  <c r="V60" i="1" s="1"/>
  <c r="AK61" i="1"/>
  <c r="T61" i="1" s="1"/>
  <c r="U61" i="1" s="1"/>
  <c r="V61" i="1" s="1"/>
  <c r="AJ63" i="1"/>
  <c r="S63" i="1" s="1"/>
  <c r="U63" i="1" s="1"/>
  <c r="V63" i="1" s="1"/>
  <c r="AJ65" i="1"/>
  <c r="S65" i="1" s="1"/>
  <c r="AK67" i="1"/>
  <c r="T67" i="1" s="1"/>
  <c r="AJ70" i="1"/>
  <c r="S70" i="1" s="1"/>
  <c r="AJ73" i="1"/>
  <c r="S73" i="1" s="1"/>
  <c r="AK74" i="1"/>
  <c r="T74" i="1" s="1"/>
  <c r="AK77" i="1"/>
  <c r="T77" i="1" s="1"/>
  <c r="U77" i="1" s="1"/>
  <c r="V77" i="1" s="1"/>
  <c r="AJ83" i="1"/>
  <c r="S83" i="1" s="1"/>
  <c r="AK85" i="1"/>
  <c r="T85" i="1" s="1"/>
  <c r="U85" i="1" s="1"/>
  <c r="V85" i="1" s="1"/>
  <c r="AJ88" i="1"/>
  <c r="S88" i="1" s="1"/>
  <c r="AK89" i="1"/>
  <c r="T89" i="1" s="1"/>
  <c r="U89" i="1" s="1"/>
  <c r="V89" i="1" s="1"/>
  <c r="H124" i="9"/>
  <c r="U48" i="1"/>
  <c r="V48" i="1" s="1"/>
  <c r="U40" i="1"/>
  <c r="V40" i="1" s="1"/>
  <c r="H126" i="9"/>
  <c r="U113" i="1" l="1"/>
  <c r="V113" i="1" s="1"/>
  <c r="U121" i="1"/>
  <c r="V121" i="1" s="1"/>
  <c r="U96" i="1"/>
  <c r="V96" i="1" s="1"/>
  <c r="U100" i="1"/>
  <c r="V100" i="1" s="1"/>
  <c r="U127" i="1"/>
  <c r="V127" i="1" s="1"/>
  <c r="U65" i="1"/>
  <c r="V65" i="1" s="1"/>
  <c r="H128" i="9"/>
  <c r="H123" i="9"/>
  <c r="U72" i="1"/>
  <c r="V72" i="1" s="1"/>
  <c r="H130" i="9"/>
  <c r="U87" i="1"/>
  <c r="V87" i="1" s="1"/>
  <c r="U132" i="1"/>
  <c r="V132" i="1" s="1"/>
  <c r="U82" i="1"/>
  <c r="V82" i="1" s="1"/>
  <c r="U98" i="1"/>
  <c r="V98" i="1" s="1"/>
  <c r="U56" i="1"/>
  <c r="V56" i="1" s="1"/>
  <c r="U141" i="1"/>
  <c r="V141" i="1" s="1"/>
  <c r="C139" i="1" s="1"/>
  <c r="U116" i="1"/>
  <c r="V116" i="1" s="1"/>
  <c r="AJ44" i="1"/>
  <c r="S44" i="1" s="1"/>
  <c r="U44" i="1" s="1"/>
  <c r="V44" i="1" s="1"/>
  <c r="U75" i="1"/>
  <c r="V75" i="1" s="1"/>
  <c r="H120" i="9"/>
  <c r="U23" i="1"/>
  <c r="V23" i="1" s="1"/>
  <c r="AJ39" i="1"/>
  <c r="S39" i="1" s="1"/>
  <c r="U39" i="1" s="1"/>
  <c r="V39" i="1" s="1"/>
  <c r="H122" i="9"/>
  <c r="U120" i="1"/>
  <c r="V120" i="1" s="1"/>
  <c r="C121" i="1" s="1"/>
  <c r="H129" i="9"/>
  <c r="AJ47" i="1"/>
  <c r="S47" i="1" s="1"/>
  <c r="U47" i="1" s="1"/>
  <c r="V47" i="1" s="1"/>
  <c r="U74" i="1"/>
  <c r="V74" i="1" s="1"/>
  <c r="U69" i="1"/>
  <c r="V69" i="1" s="1"/>
  <c r="U28" i="1"/>
  <c r="V28" i="1" s="1"/>
  <c r="U95" i="1"/>
  <c r="V95" i="1" s="1"/>
  <c r="U135" i="1"/>
  <c r="V135" i="1" s="1"/>
  <c r="C135" i="1" s="1"/>
  <c r="U78" i="1"/>
  <c r="V78" i="1" s="1"/>
  <c r="U70" i="1"/>
  <c r="V70" i="1" s="1"/>
  <c r="U68" i="1"/>
  <c r="V68" i="1" s="1"/>
  <c r="U119" i="1"/>
  <c r="V119" i="1" s="1"/>
  <c r="U88" i="1"/>
  <c r="V88" i="1" s="1"/>
  <c r="U12" i="1"/>
  <c r="V12" i="1" s="1"/>
  <c r="U99" i="1"/>
  <c r="V99" i="1" s="1"/>
  <c r="U59" i="1"/>
  <c r="V59" i="1" s="1"/>
  <c r="U57" i="1"/>
  <c r="V57" i="1" s="1"/>
  <c r="U67" i="1"/>
  <c r="V67" i="1" s="1"/>
  <c r="U123" i="1"/>
  <c r="V123" i="1" s="1"/>
  <c r="U107" i="1"/>
  <c r="V107" i="1" s="1"/>
  <c r="C107" i="1" s="1"/>
  <c r="U83" i="1"/>
  <c r="V83" i="1" s="1"/>
  <c r="U130" i="1"/>
  <c r="V130" i="1" s="1"/>
  <c r="C131" i="1" s="1"/>
  <c r="U33" i="1"/>
  <c r="V33" i="1" s="1"/>
  <c r="U50" i="1"/>
  <c r="V50" i="1" s="1"/>
  <c r="AW2" i="1"/>
  <c r="U73" i="1"/>
  <c r="V73" i="1" s="1"/>
  <c r="AV2" i="1"/>
  <c r="U34" i="1"/>
  <c r="V34" i="1" s="1"/>
  <c r="C127" i="1"/>
  <c r="U90" i="1"/>
  <c r="V90" i="1" s="1"/>
  <c r="U53" i="1"/>
  <c r="V53" i="1" s="1"/>
  <c r="U41" i="1"/>
  <c r="V41" i="1" s="1"/>
  <c r="U26" i="1"/>
  <c r="V26" i="1" s="1"/>
  <c r="C115" i="1"/>
  <c r="U31" i="1"/>
  <c r="V31" i="1" s="1"/>
  <c r="U22" i="1"/>
  <c r="V22" i="1" s="1"/>
  <c r="C109" i="1"/>
  <c r="C108" i="1"/>
  <c r="C124" i="1"/>
  <c r="U14" i="1"/>
  <c r="V14" i="1" s="1"/>
  <c r="T11" i="1"/>
  <c r="AK2" i="1"/>
  <c r="C128" i="1"/>
  <c r="C101" i="1"/>
  <c r="C132" i="1"/>
  <c r="C114" i="1"/>
  <c r="U13" i="1"/>
  <c r="V13" i="1" s="1"/>
  <c r="C126" i="1"/>
  <c r="C88" i="1"/>
  <c r="U49" i="1"/>
  <c r="V49" i="1" s="1"/>
  <c r="S8" i="1"/>
  <c r="C112" i="1"/>
  <c r="C104" i="1"/>
  <c r="C129" i="1"/>
  <c r="C113" i="1"/>
  <c r="C106" i="1"/>
  <c r="C111" i="1"/>
  <c r="C136" i="1" l="1"/>
  <c r="C137" i="1"/>
  <c r="C134" i="1"/>
  <c r="C82" i="1"/>
  <c r="C133" i="1"/>
  <c r="C64" i="1"/>
  <c r="C140" i="1"/>
  <c r="C141" i="1"/>
  <c r="C119" i="1"/>
  <c r="C138" i="1"/>
  <c r="C39" i="1"/>
  <c r="C98" i="1"/>
  <c r="C99" i="1"/>
  <c r="AJ2" i="1"/>
  <c r="C54" i="1"/>
  <c r="C105" i="1"/>
  <c r="C130" i="1"/>
  <c r="C125" i="1"/>
  <c r="C96" i="1"/>
  <c r="C87" i="1"/>
  <c r="C102" i="1"/>
  <c r="C72" i="1"/>
  <c r="C56" i="1"/>
  <c r="C69" i="1"/>
  <c r="C71" i="1"/>
  <c r="C103" i="1"/>
  <c r="C70" i="1"/>
  <c r="C110" i="1"/>
  <c r="C116" i="1"/>
  <c r="C73" i="1"/>
  <c r="C79" i="1"/>
  <c r="C62" i="1"/>
  <c r="C65" i="1"/>
  <c r="C76" i="1"/>
  <c r="C63" i="1"/>
  <c r="C74" i="1"/>
  <c r="C67" i="1"/>
  <c r="C122" i="1"/>
  <c r="C123" i="1"/>
  <c r="C75" i="1"/>
  <c r="C66" i="1"/>
  <c r="C77" i="1"/>
  <c r="C118" i="1"/>
  <c r="C68" i="1"/>
  <c r="C117" i="1"/>
  <c r="C120" i="1"/>
  <c r="C78" i="1"/>
  <c r="C29" i="1"/>
  <c r="C97" i="1"/>
  <c r="C92" i="1"/>
  <c r="C84" i="1"/>
  <c r="C83" i="1"/>
  <c r="C93" i="1"/>
  <c r="C27" i="1"/>
  <c r="C34" i="1"/>
  <c r="C81" i="1"/>
  <c r="C94" i="1"/>
  <c r="C90" i="1"/>
  <c r="C95" i="1"/>
  <c r="C85" i="1"/>
  <c r="C89" i="1"/>
  <c r="C100" i="1"/>
  <c r="C55" i="1"/>
  <c r="C86" i="1"/>
  <c r="C80" i="1"/>
  <c r="C91" i="1"/>
  <c r="C18" i="1"/>
  <c r="C20" i="1"/>
  <c r="C17" i="1"/>
  <c r="C21" i="1"/>
  <c r="C32" i="1"/>
  <c r="C16" i="1"/>
  <c r="C25" i="1"/>
  <c r="C30" i="1"/>
  <c r="C33" i="1"/>
  <c r="C26" i="1"/>
  <c r="C22" i="1"/>
  <c r="C23" i="1"/>
  <c r="C48" i="1"/>
  <c r="C41" i="1"/>
  <c r="C43" i="1"/>
  <c r="C40" i="1"/>
  <c r="C19" i="1"/>
  <c r="C31" i="1"/>
  <c r="C60" i="1"/>
  <c r="C24" i="1"/>
  <c r="C42" i="1"/>
  <c r="C45" i="1"/>
  <c r="C50" i="1"/>
  <c r="C37" i="1"/>
  <c r="C38" i="1"/>
  <c r="C46" i="1"/>
  <c r="C53" i="1"/>
  <c r="C44" i="1"/>
  <c r="C35" i="1"/>
  <c r="C28" i="1"/>
  <c r="U8" i="1"/>
  <c r="S3" i="1"/>
  <c r="C49" i="1"/>
  <c r="C47" i="1"/>
  <c r="C36" i="1"/>
  <c r="T3" i="1"/>
  <c r="U11" i="1"/>
  <c r="V11" i="1" s="1"/>
  <c r="C57" i="1"/>
  <c r="C58" i="1"/>
  <c r="C61" i="1"/>
  <c r="C51" i="1"/>
  <c r="C59" i="1"/>
  <c r="C52" i="1"/>
  <c r="V8" i="1" l="1"/>
  <c r="U3" i="1"/>
  <c r="C11" i="1"/>
  <c r="C10" i="1" l="1"/>
  <c r="C8" i="1"/>
  <c r="C6" i="1"/>
  <c r="C5" i="1"/>
  <c r="V3" i="1"/>
  <c r="C7" i="1"/>
  <c r="C9" i="1"/>
  <c r="C15" i="1"/>
  <c r="C12" i="1"/>
  <c r="C13" i="1"/>
  <c r="C14" i="1"/>
</calcChain>
</file>

<file path=xl/sharedStrings.xml><?xml version="1.0" encoding="utf-8"?>
<sst xmlns="http://schemas.openxmlformats.org/spreadsheetml/2006/main" count="4477" uniqueCount="253">
  <si>
    <t>Harry Bromley</t>
  </si>
  <si>
    <t>M</t>
  </si>
  <si>
    <t>U20</t>
  </si>
  <si>
    <t>Vale of York Athletics Community</t>
  </si>
  <si>
    <t>Dan Cluderay</t>
  </si>
  <si>
    <t>City of York AC</t>
  </si>
  <si>
    <t>James Wood</t>
  </si>
  <si>
    <t>Longwood Harriers AC</t>
  </si>
  <si>
    <t>Joseph Blow</t>
  </si>
  <si>
    <t>U17</t>
  </si>
  <si>
    <t>Rothwell Harriers &amp;AC</t>
  </si>
  <si>
    <t>Joey McLaughlan</t>
  </si>
  <si>
    <t>Holmfirth Harriers</t>
  </si>
  <si>
    <t>Erza Chadwick</t>
  </si>
  <si>
    <t>Stanley Quarmby-Crick</t>
  </si>
  <si>
    <t>Oliver Gee</t>
  </si>
  <si>
    <t>U15</t>
  </si>
  <si>
    <t>Wakefield District Harriers &amp;AC</t>
  </si>
  <si>
    <t>Zeekie Yansaneh</t>
  </si>
  <si>
    <t>Benjamin Jackson</t>
  </si>
  <si>
    <t>Louie Burnell</t>
  </si>
  <si>
    <t>Ethan Gillard</t>
  </si>
  <si>
    <t>Caspar Chadwick</t>
  </si>
  <si>
    <t>Zachary Hyland</t>
  </si>
  <si>
    <t>Bradford Airedale AC</t>
  </si>
  <si>
    <t>Joshua McMillan</t>
  </si>
  <si>
    <t>Leeds city AC</t>
  </si>
  <si>
    <t>Katie Rowney</t>
  </si>
  <si>
    <t>F</t>
  </si>
  <si>
    <t>Doncaster AC</t>
  </si>
  <si>
    <t>Kerry Fletcher</t>
  </si>
  <si>
    <t>Lily Johnson</t>
  </si>
  <si>
    <t>Kitty Laurence</t>
  </si>
  <si>
    <t>City of Sheffield &amp; Dearne</t>
  </si>
  <si>
    <t>Lilly Thornhill</t>
  </si>
  <si>
    <t>Summer Barnard</t>
  </si>
  <si>
    <t>Jasmine Shore</t>
  </si>
  <si>
    <t>Amber Valley &amp; Erewash AC</t>
  </si>
  <si>
    <t>Molly Parker</t>
  </si>
  <si>
    <t>Abi Moss</t>
  </si>
  <si>
    <t>Grace Walker</t>
  </si>
  <si>
    <t>Skyrack AC</t>
  </si>
  <si>
    <t>Isabel Fortune Davies</t>
  </si>
  <si>
    <t>Maisie Sayles</t>
  </si>
  <si>
    <t>Isobelle French</t>
  </si>
  <si>
    <t>Romy Fagan</t>
  </si>
  <si>
    <t>Sophie Torossian</t>
  </si>
  <si>
    <t>Isobella Watson</t>
  </si>
  <si>
    <t>Layla Ford</t>
  </si>
  <si>
    <t>Rebecca Kingston</t>
  </si>
  <si>
    <t>Neve Arundel</t>
  </si>
  <si>
    <t>Isabella Tordoff</t>
  </si>
  <si>
    <t>Pontefract AC</t>
  </si>
  <si>
    <t>Ella Corion</t>
  </si>
  <si>
    <t>Lily Keeler</t>
  </si>
  <si>
    <t>Scarlett Ashford</t>
  </si>
  <si>
    <t>Ella Granger</t>
  </si>
  <si>
    <t>Eden Dixon</t>
  </si>
  <si>
    <t>Elliot Brownbridge</t>
  </si>
  <si>
    <t>Daniel Pal</t>
  </si>
  <si>
    <t>Betsie Barratt</t>
  </si>
  <si>
    <t>William Brooks</t>
  </si>
  <si>
    <t>Denby Dale AC</t>
  </si>
  <si>
    <t>Niamh Senior</t>
  </si>
  <si>
    <t>Connie Johnson</t>
  </si>
  <si>
    <t>U13</t>
  </si>
  <si>
    <t>Hana Hussein</t>
  </si>
  <si>
    <t>Lucy Hird</t>
  </si>
  <si>
    <t>Spenborough &amp; District AC</t>
  </si>
  <si>
    <t>Ezzie Yansaneh</t>
  </si>
  <si>
    <t>Evie Deakin</t>
  </si>
  <si>
    <t>City of Stoke AC</t>
  </si>
  <si>
    <t>Grace Torossian</t>
  </si>
  <si>
    <t>Grace Thorpe</t>
  </si>
  <si>
    <t>Ruby Townsend</t>
  </si>
  <si>
    <t>Gabrielle Piliponis</t>
  </si>
  <si>
    <t>Matilda Shaw</t>
  </si>
  <si>
    <t>Summer Biggs</t>
  </si>
  <si>
    <t>Amelie Cole</t>
  </si>
  <si>
    <t>Kingston Upon Hull AC</t>
  </si>
  <si>
    <t>Thea Keeble-Cavuoto</t>
  </si>
  <si>
    <t>Essie McGarrigle</t>
  </si>
  <si>
    <t>Hallamshire Harriers Sheffield</t>
  </si>
  <si>
    <t>Lola Fry</t>
  </si>
  <si>
    <t>Rebecca Alton</t>
  </si>
  <si>
    <t>Martha Gibbs</t>
  </si>
  <si>
    <t>Sienna Lavine</t>
  </si>
  <si>
    <t>Leticia De Jong</t>
  </si>
  <si>
    <t>Hannah Adam</t>
  </si>
  <si>
    <t>Ava O'Driscoll</t>
  </si>
  <si>
    <t>Sophie Watkins</t>
  </si>
  <si>
    <t>Tommy Rudd</t>
  </si>
  <si>
    <t>William Thornton</t>
  </si>
  <si>
    <t>Harris Adam</t>
  </si>
  <si>
    <t>Lochlan Ruddock</t>
  </si>
  <si>
    <t>Diego Piana</t>
  </si>
  <si>
    <t>Jacob Jones</t>
  </si>
  <si>
    <t>Kieran Hird</t>
  </si>
  <si>
    <t>Frankie Fox</t>
  </si>
  <si>
    <t>Harry Richards</t>
  </si>
  <si>
    <t>Valley Striders AC</t>
  </si>
  <si>
    <t>Max French</t>
  </si>
  <si>
    <t>Thomas Petzold</t>
  </si>
  <si>
    <t>Dante Simpson</t>
  </si>
  <si>
    <t>Ethan Ford</t>
  </si>
  <si>
    <t>Millie-Rose Beuve</t>
  </si>
  <si>
    <t>Phoebe Roberts</t>
  </si>
  <si>
    <t>Maisie Holdsworth</t>
  </si>
  <si>
    <t>U11</t>
  </si>
  <si>
    <t>Willow Cole</t>
  </si>
  <si>
    <t>Zoe Hawksbee</t>
  </si>
  <si>
    <t>Ada McGarrigle</t>
  </si>
  <si>
    <t>Daisy Hadfield</t>
  </si>
  <si>
    <t>Indi Harrison-Ruddock</t>
  </si>
  <si>
    <t>Emily Coote</t>
  </si>
  <si>
    <t>Phoebe Sayles</t>
  </si>
  <si>
    <t>Tilly Bennett</t>
  </si>
  <si>
    <t>Ronnie Brewer</t>
  </si>
  <si>
    <t>Keighley &amp; Craven AC</t>
  </si>
  <si>
    <t>Joshua Myers</t>
  </si>
  <si>
    <t>Harry Jackson</t>
  </si>
  <si>
    <t>Thomas Jackson</t>
  </si>
  <si>
    <t>Arthur Simpson</t>
  </si>
  <si>
    <t>Benjamin Reilly</t>
  </si>
  <si>
    <t>Knowledge Jonusa</t>
  </si>
  <si>
    <t>Ruaidri Hyland</t>
  </si>
  <si>
    <t>Harley Stringer</t>
  </si>
  <si>
    <t>Isaac Ford</t>
  </si>
  <si>
    <t>Samuel Bapty</t>
  </si>
  <si>
    <t>Nathanael Pickering</t>
  </si>
  <si>
    <t>Joel Robinson</t>
  </si>
  <si>
    <t>Matthew Nor-Mally</t>
  </si>
  <si>
    <t>Nickolas Piliponis</t>
  </si>
  <si>
    <t>Billy Fielding</t>
  </si>
  <si>
    <t>Luca McMullen</t>
  </si>
  <si>
    <t>Finlay Thornhill</t>
  </si>
  <si>
    <t>Timothy Akintolu</t>
  </si>
  <si>
    <t>Isaac Shaw</t>
  </si>
  <si>
    <t>Tyler Wood-Stones</t>
  </si>
  <si>
    <t>Austin Alexander</t>
  </si>
  <si>
    <t>Oliver Standage</t>
  </si>
  <si>
    <t>Jeremiah Abuede</t>
  </si>
  <si>
    <t>Gabi Lauce</t>
  </si>
  <si>
    <t>Unattached</t>
  </si>
  <si>
    <t>Finley Clegg</t>
  </si>
  <si>
    <t>Niamh Thorpe</t>
  </si>
  <si>
    <t>Holly Swanborough</t>
  </si>
  <si>
    <t>Laith Alghofari</t>
  </si>
  <si>
    <t>Aaron Kavitha Ramesh</t>
  </si>
  <si>
    <t>Appolonia Sagar Inweregbu</t>
  </si>
  <si>
    <t>Taryn Ollett</t>
  </si>
  <si>
    <t>Annabelle Thomson</t>
  </si>
  <si>
    <t>Leigh Harriers &amp; AC</t>
  </si>
  <si>
    <t>Cruz Collins</t>
  </si>
  <si>
    <t>Matejus Varnelis</t>
  </si>
  <si>
    <t>Joshua Akintolu</t>
  </si>
  <si>
    <t>Daniel Akintolu</t>
  </si>
  <si>
    <t>Arabella Hornby</t>
  </si>
  <si>
    <t>William Gleghorn</t>
  </si>
  <si>
    <t>Charlotte Ashwell</t>
  </si>
  <si>
    <t>Indira Banerjee</t>
  </si>
  <si>
    <t>Name</t>
  </si>
  <si>
    <t>Number</t>
  </si>
  <si>
    <t>Posn</t>
  </si>
  <si>
    <t>M/F</t>
  </si>
  <si>
    <t>Age</t>
  </si>
  <si>
    <t>Club</t>
  </si>
  <si>
    <t>Perf</t>
  </si>
  <si>
    <t>Long Jump</t>
  </si>
  <si>
    <t>High Jump</t>
  </si>
  <si>
    <t>4=</t>
  </si>
  <si>
    <t>Mtg1-50m</t>
  </si>
  <si>
    <t>Mtg1-50mh</t>
  </si>
  <si>
    <t>Mtg1-Long</t>
  </si>
  <si>
    <t>Mtg1-Shot</t>
  </si>
  <si>
    <t>Mtg2-50m</t>
  </si>
  <si>
    <t>Mtg2-50mh</t>
  </si>
  <si>
    <t>Mtg2-Long</t>
  </si>
  <si>
    <t>Mtg2-high</t>
  </si>
  <si>
    <t>Valid name</t>
  </si>
  <si>
    <t>Age check</t>
  </si>
  <si>
    <t>Shot</t>
  </si>
  <si>
    <t>Heat</t>
  </si>
  <si>
    <t>Heat Pos</t>
  </si>
  <si>
    <t>50MH</t>
  </si>
  <si>
    <t>Kingston Upon Hull</t>
  </si>
  <si>
    <t>50M</t>
  </si>
  <si>
    <t>Wakefield District Harriers</t>
  </si>
  <si>
    <t>Hallamshire Harriers</t>
  </si>
  <si>
    <t>Holmfirth</t>
  </si>
  <si>
    <t>Wakefield District Harriers &amp; AC</t>
  </si>
  <si>
    <t>Spenborough</t>
  </si>
  <si>
    <t>Rothwell Harriers &amp; AC</t>
  </si>
  <si>
    <t>U17/U20</t>
  </si>
  <si>
    <t>1a</t>
  </si>
  <si>
    <t>50M round 2</t>
  </si>
  <si>
    <t>Event</t>
  </si>
  <si>
    <t>Name/Event</t>
  </si>
  <si>
    <t>Dist</t>
  </si>
  <si>
    <t>Pos</t>
  </si>
  <si>
    <t>Time</t>
  </si>
  <si>
    <t>Dup-name?</t>
  </si>
  <si>
    <t>Seq</t>
  </si>
  <si>
    <t>MultSeq</t>
  </si>
  <si>
    <t>50m</t>
  </si>
  <si>
    <t>50m Round 2</t>
  </si>
  <si>
    <t>50m Round2</t>
  </si>
  <si>
    <t>50m Round</t>
  </si>
  <si>
    <t>50mH</t>
  </si>
  <si>
    <t>F/M</t>
  </si>
  <si>
    <t>U17F/U15M</t>
  </si>
  <si>
    <t>Positions</t>
  </si>
  <si>
    <t>Total</t>
  </si>
  <si>
    <t>Times/Distances</t>
  </si>
  <si>
    <t>Euan Wood</t>
  </si>
  <si>
    <t>Niaamh Thorpe</t>
  </si>
  <si>
    <t>Age group diff?</t>
  </si>
  <si>
    <t>Entries race1</t>
  </si>
  <si>
    <t>Meeting 1</t>
  </si>
  <si>
    <t>Meeting 2</t>
  </si>
  <si>
    <t>Age grp</t>
  </si>
  <si>
    <t>Gen der</t>
  </si>
  <si>
    <t>WAKEFIELD HARRIERS INDOOR SERIES 2025</t>
  </si>
  <si>
    <t>Meeting 3</t>
  </si>
  <si>
    <t>Mtg3-50mh</t>
  </si>
  <si>
    <t>Mtg3-50m</t>
  </si>
  <si>
    <t>x</t>
  </si>
  <si>
    <t>Valid event</t>
  </si>
  <si>
    <t>M/F check</t>
  </si>
  <si>
    <t>Bib No.</t>
  </si>
  <si>
    <t>SP</t>
  </si>
  <si>
    <t>LJ</t>
  </si>
  <si>
    <t>50 h</t>
  </si>
  <si>
    <t>HJ</t>
  </si>
  <si>
    <t>Mtg3-High</t>
  </si>
  <si>
    <t>Mtg3-Shot</t>
  </si>
  <si>
    <t>Bst 3</t>
  </si>
  <si>
    <t>No,</t>
  </si>
  <si>
    <t>No.</t>
  </si>
  <si>
    <t>Pts</t>
  </si>
  <si>
    <t>MEETING 3 TRACK EVENTS</t>
  </si>
  <si>
    <t>MEETING 3 FIELD EVENTS</t>
  </si>
  <si>
    <t>blank test data columns A to G before you start</t>
  </si>
  <si>
    <t>Dominic Felix</t>
  </si>
  <si>
    <t>Isabelle Wilkinson</t>
  </si>
  <si>
    <t>Jessica Gilbert</t>
  </si>
  <si>
    <t>Dup</t>
  </si>
  <si>
    <t>Harrison Carter</t>
  </si>
  <si>
    <t>50mh</t>
  </si>
  <si>
    <t>U15/U17</t>
  </si>
  <si>
    <t>50m round2</t>
  </si>
  <si>
    <t>Final Points and Positions</t>
  </si>
  <si>
    <t>Age category: U11 is school years 4&amp;5, U13 is 6&amp;7, U15 is 8&amp;9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</si>
</sst>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0.0000"/>
    <numFmt numFmtId="166" formatCode="0.0"/>
  </numFmts>
  <fonts count="21">
    <font>
      <sz val="11"/>
      <color theme="1"/>
      <name val="Aptos Narrow"/>
      <family val="2"/>
      <scheme val="minor"/>
    </font>
    <font>
      <sz val="10"/>
      <name val="Arial"/>
    </font>
    <font>
      <sz val="10"/>
      <color theme="1"/>
      <name val="Arial1"/>
    </font>
    <font>
      <sz val="11"/>
      <color rgb="FF000000"/>
      <name val="Calibri"/>
      <family val="2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name val="Times New Roman"/>
      <family val="1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1"/>
      <color rgb="FFED0000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/>
    <xf numFmtId="0" fontId="3" fillId="0" borderId="0"/>
  </cellStyleXfs>
  <cellXfs count="140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2" borderId="0" xfId="0" applyFill="1"/>
    <xf numFmtId="1" fontId="0" fillId="0" borderId="0" xfId="0" applyNumberFormat="1"/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" fontId="0" fillId="4" borderId="0" xfId="0" applyNumberFormat="1" applyFill="1"/>
    <xf numFmtId="165" fontId="0" fillId="4" borderId="0" xfId="0" applyNumberFormat="1" applyFill="1"/>
    <xf numFmtId="0" fontId="0" fillId="4" borderId="0" xfId="0" applyFill="1"/>
    <xf numFmtId="0" fontId="7" fillId="0" borderId="0" xfId="0" applyFont="1"/>
    <xf numFmtId="0" fontId="10" fillId="0" borderId="0" xfId="0" applyFont="1"/>
    <xf numFmtId="166" fontId="0" fillId="0" borderId="0" xfId="0" applyNumberFormat="1"/>
    <xf numFmtId="166" fontId="0" fillId="2" borderId="0" xfId="0" applyNumberFormat="1" applyFill="1"/>
    <xf numFmtId="0" fontId="11" fillId="0" borderId="5" xfId="0" applyFont="1" applyBorder="1"/>
    <xf numFmtId="0" fontId="0" fillId="0" borderId="5" xfId="0" applyBorder="1"/>
    <xf numFmtId="0" fontId="11" fillId="0" borderId="4" xfId="0" applyFont="1" applyBorder="1"/>
    <xf numFmtId="0" fontId="11" fillId="0" borderId="6" xfId="0" applyFont="1" applyBorder="1"/>
    <xf numFmtId="2" fontId="0" fillId="2" borderId="0" xfId="0" applyNumberFormat="1" applyFill="1"/>
    <xf numFmtId="0" fontId="0" fillId="5" borderId="0" xfId="0" applyFill="1"/>
    <xf numFmtId="2" fontId="0" fillId="5" borderId="0" xfId="0" applyNumberFormat="1" applyFill="1"/>
    <xf numFmtId="1" fontId="0" fillId="5" borderId="0" xfId="0" applyNumberFormat="1" applyFill="1" applyAlignment="1">
      <alignment horizontal="center"/>
    </xf>
    <xf numFmtId="165" fontId="0" fillId="5" borderId="0" xfId="0" applyNumberFormat="1" applyFill="1"/>
    <xf numFmtId="1" fontId="0" fillId="5" borderId="0" xfId="0" applyNumberFormat="1" applyFill="1"/>
    <xf numFmtId="0" fontId="0" fillId="5" borderId="0" xfId="0" applyFill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5" fillId="0" borderId="4" xfId="0" applyFont="1" applyBorder="1"/>
    <xf numFmtId="0" fontId="0" fillId="0" borderId="6" xfId="0" applyBorder="1"/>
    <xf numFmtId="0" fontId="13" fillId="0" borderId="6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164" fontId="11" fillId="0" borderId="6" xfId="2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166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164" fontId="11" fillId="0" borderId="8" xfId="2" applyFont="1" applyBorder="1" applyAlignment="1" applyProtection="1">
      <alignment horizontal="center" vertical="top" wrapText="1"/>
      <protection locked="0"/>
    </xf>
    <xf numFmtId="164" fontId="11" fillId="0" borderId="9" xfId="2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2" fontId="0" fillId="0" borderId="9" xfId="0" applyNumberFormat="1" applyBorder="1" applyAlignment="1">
      <alignment horizontal="center"/>
    </xf>
    <xf numFmtId="0" fontId="7" fillId="0" borderId="15" xfId="0" applyFont="1" applyBorder="1"/>
    <xf numFmtId="0" fontId="4" fillId="0" borderId="16" xfId="0" applyFont="1" applyBorder="1" applyAlignment="1">
      <alignment horizontal="center"/>
    </xf>
    <xf numFmtId="0" fontId="7" fillId="0" borderId="8" xfId="0" applyFont="1" applyBorder="1"/>
    <xf numFmtId="0" fontId="4" fillId="0" borderId="9" xfId="0" applyFont="1" applyBorder="1" applyAlignment="1">
      <alignment horizontal="center"/>
    </xf>
    <xf numFmtId="164" fontId="8" fillId="0" borderId="8" xfId="2" applyFont="1" applyBorder="1" applyAlignment="1" applyProtection="1">
      <alignment horizontal="left" vertical="top" wrapText="1"/>
      <protection locked="0"/>
    </xf>
    <xf numFmtId="164" fontId="5" fillId="0" borderId="9" xfId="2" applyFont="1" applyBorder="1" applyAlignment="1" applyProtection="1">
      <alignment horizontal="center" vertical="top" wrapText="1"/>
      <protection locked="0"/>
    </xf>
    <xf numFmtId="0" fontId="9" fillId="0" borderId="8" xfId="0" applyFont="1" applyBorder="1"/>
    <xf numFmtId="0" fontId="6" fillId="0" borderId="9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6" fontId="4" fillId="0" borderId="8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2" fontId="0" fillId="5" borderId="0" xfId="0" applyNumberForma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1" fontId="0" fillId="5" borderId="0" xfId="0" applyNumberFormat="1" applyFill="1" applyAlignment="1">
      <alignment horizontal="center" vertical="center" wrapText="1"/>
    </xf>
    <xf numFmtId="165" fontId="0" fillId="5" borderId="0" xfId="0" applyNumberFormat="1" applyFill="1" applyAlignment="1">
      <alignment vertical="center" wrapText="1"/>
    </xf>
    <xf numFmtId="1" fontId="0" fillId="5" borderId="0" xfId="0" applyNumberFormat="1" applyFill="1" applyAlignment="1">
      <alignment vertical="center" wrapText="1"/>
    </xf>
    <xf numFmtId="0" fontId="0" fillId="0" borderId="0" xfId="0" applyAlignment="1">
      <alignment vertical="center"/>
    </xf>
    <xf numFmtId="2" fontId="0" fillId="5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4" xfId="0" applyFont="1" applyBorder="1"/>
    <xf numFmtId="0" fontId="17" fillId="0" borderId="4" xfId="0" applyFont="1" applyBorder="1"/>
    <xf numFmtId="0" fontId="17" fillId="0" borderId="5" xfId="0" applyFont="1" applyBorder="1"/>
    <xf numFmtId="0" fontId="4" fillId="0" borderId="6" xfId="0" applyFont="1" applyBorder="1"/>
    <xf numFmtId="0" fontId="17" fillId="0" borderId="6" xfId="0" applyFont="1" applyBorder="1"/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/>
    <xf numFmtId="1" fontId="7" fillId="0" borderId="18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18" fillId="0" borderId="0" xfId="0" applyFont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64" fontId="11" fillId="0" borderId="20" xfId="2" applyFont="1" applyBorder="1" applyAlignment="1" applyProtection="1">
      <alignment horizontal="center" vertical="top" wrapText="1"/>
      <protection locked="0"/>
    </xf>
    <xf numFmtId="0" fontId="12" fillId="0" borderId="20" xfId="0" applyFont="1" applyBorder="1" applyAlignment="1">
      <alignment horizontal="center"/>
    </xf>
    <xf numFmtId="164" fontId="12" fillId="0" borderId="7" xfId="2" applyFont="1" applyBorder="1" applyProtection="1"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0" applyNumberFormat="1" applyFont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0" fontId="20" fillId="0" borderId="0" xfId="0" applyFont="1"/>
    <xf numFmtId="164" fontId="20" fillId="0" borderId="9" xfId="0" applyNumberFormat="1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6" borderId="8" xfId="0" applyFont="1" applyFill="1" applyBorder="1"/>
    <xf numFmtId="0" fontId="12" fillId="6" borderId="7" xfId="0" applyFont="1" applyFill="1" applyBorder="1"/>
    <xf numFmtId="164" fontId="20" fillId="6" borderId="9" xfId="0" applyNumberFormat="1" applyFont="1" applyFill="1" applyBorder="1"/>
    <xf numFmtId="164" fontId="20" fillId="0" borderId="13" xfId="0" applyNumberFormat="1" applyFont="1" applyBorder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2" borderId="8" xfId="0" applyFont="1" applyFill="1" applyBorder="1"/>
  </cellXfs>
  <cellStyles count="4">
    <cellStyle name="Excel Built-in Normal" xfId="2" xr:uid="{BA98339F-D6FA-4833-900A-024B175A78CC}"/>
    <cellStyle name="Excel Built-in Normal 1" xfId="3" xr:uid="{B4084B76-4F4D-4756-A3AF-2F7D4A6436A4}"/>
    <cellStyle name="Normal" xfId="0" builtinId="0"/>
    <cellStyle name="Normal 2" xfId="1" xr:uid="{4F65D57A-DFCE-4114-A28E-03F18C9DA0F5}"/>
  </cellStyles>
  <dxfs count="3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A1AC-0B38-4559-A22A-81E332B60D55}">
  <dimension ref="A1:AZ141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3" sqref="A3"/>
    </sheetView>
  </sheetViews>
  <sheetFormatPr defaultRowHeight="14.4"/>
  <cols>
    <col min="1" max="1" width="4.5546875" customWidth="1"/>
    <col min="2" max="3" width="3" customWidth="1"/>
    <col min="4" max="4" width="5.6640625" customWidth="1"/>
    <col min="5" max="5" width="23.77734375" bestFit="1" customWidth="1"/>
    <col min="6" max="6" width="23" customWidth="1"/>
    <col min="7" max="21" width="4.21875" style="7" customWidth="1"/>
    <col min="22" max="22" width="5.44140625" style="13" customWidth="1"/>
    <col min="23" max="23" width="4.5546875" style="7" customWidth="1"/>
    <col min="24" max="24" width="4.6640625" style="7" bestFit="1" customWidth="1"/>
    <col min="25" max="25" width="4.6640625" style="7" customWidth="1"/>
    <col min="26" max="33" width="4.44140625" style="6" customWidth="1"/>
    <col min="34" max="37" width="6.77734375" style="7" customWidth="1"/>
    <col min="38" max="45" width="4.44140625" style="6" customWidth="1"/>
    <col min="46" max="49" width="6.77734375" style="7" customWidth="1"/>
    <col min="50" max="50" width="5.44140625" style="12" customWidth="1"/>
    <col min="51" max="51" width="6" style="6" customWidth="1"/>
  </cols>
  <sheetData>
    <row r="1" spans="1:52" ht="23.4" thickBot="1">
      <c r="A1" s="32" t="s">
        <v>222</v>
      </c>
      <c r="B1" s="16"/>
      <c r="C1" s="17"/>
      <c r="D1" s="18"/>
      <c r="E1" s="16"/>
      <c r="F1" s="19"/>
      <c r="G1" s="123" t="s">
        <v>251</v>
      </c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  <c r="W1" s="51"/>
      <c r="X1" s="52"/>
      <c r="Y1" s="110"/>
      <c r="Z1" s="71" t="s">
        <v>211</v>
      </c>
      <c r="AA1" s="72"/>
      <c r="AB1" s="72"/>
      <c r="AC1" s="72"/>
      <c r="AD1" s="72"/>
      <c r="AE1" s="72"/>
      <c r="AF1" s="72"/>
      <c r="AG1" s="72"/>
      <c r="AH1" s="58"/>
      <c r="AI1" s="58"/>
      <c r="AJ1" s="58"/>
      <c r="AK1" s="59"/>
      <c r="AL1" s="71" t="s">
        <v>213</v>
      </c>
      <c r="AM1" s="72"/>
      <c r="AN1" s="72"/>
      <c r="AO1" s="72"/>
      <c r="AP1" s="72"/>
      <c r="AQ1" s="72"/>
      <c r="AR1" s="72"/>
      <c r="AS1" s="72"/>
      <c r="AT1" s="58"/>
      <c r="AU1" s="58"/>
      <c r="AV1" s="58"/>
      <c r="AW1" s="59"/>
      <c r="AX1" s="63"/>
      <c r="AY1" s="64"/>
    </row>
    <row r="2" spans="1:52" ht="15" thickBot="1">
      <c r="A2" s="93" t="s">
        <v>252</v>
      </c>
      <c r="B2" s="16"/>
      <c r="C2" s="33"/>
      <c r="D2" s="18"/>
      <c r="E2" s="16"/>
      <c r="F2" s="19"/>
      <c r="G2" s="126" t="s">
        <v>218</v>
      </c>
      <c r="H2" s="127"/>
      <c r="I2" s="127"/>
      <c r="J2" s="127"/>
      <c r="K2" s="128"/>
      <c r="L2" s="126" t="s">
        <v>219</v>
      </c>
      <c r="M2" s="127"/>
      <c r="N2" s="127"/>
      <c r="O2" s="127"/>
      <c r="P2" s="128"/>
      <c r="Q2" s="126" t="s">
        <v>223</v>
      </c>
      <c r="R2" s="127"/>
      <c r="S2" s="127"/>
      <c r="T2" s="127"/>
      <c r="U2" s="128"/>
      <c r="V2" s="34" t="s">
        <v>212</v>
      </c>
      <c r="W2" s="30"/>
      <c r="X2" s="31"/>
      <c r="Y2" s="111">
        <f>SUM(Y$5:Y$995)</f>
        <v>0</v>
      </c>
      <c r="Z2" s="73">
        <f>COUNT(Z5:Z204)</f>
        <v>94</v>
      </c>
      <c r="AA2" s="47">
        <f>COUNT(AA5:AA204)</f>
        <v>34</v>
      </c>
      <c r="AB2" s="47">
        <f>COUNT(AB5:AB204)</f>
        <v>84</v>
      </c>
      <c r="AC2" s="47">
        <f>COUNT(AC5:AC204)</f>
        <v>61</v>
      </c>
      <c r="AD2" s="47">
        <f>COUNT(AD5:AD204)</f>
        <v>86</v>
      </c>
      <c r="AE2" s="47">
        <f>COUNT(AE5:AE204)</f>
        <v>40</v>
      </c>
      <c r="AF2" s="47">
        <f>COUNT(AF5:AF204)</f>
        <v>78</v>
      </c>
      <c r="AG2" s="47">
        <f>COUNT(AG5:AG204)</f>
        <v>56</v>
      </c>
      <c r="AH2" s="46">
        <f>COUNT(AH5:AH204)</f>
        <v>84</v>
      </c>
      <c r="AI2" s="46">
        <f>COUNT(AI5:AI204)</f>
        <v>41</v>
      </c>
      <c r="AJ2" s="46">
        <f>COUNT(AJ5:AJ204)</f>
        <v>52</v>
      </c>
      <c r="AK2" s="60">
        <f>COUNT(AK5:AK204)</f>
        <v>56</v>
      </c>
      <c r="AL2" s="73">
        <f>COUNT(AL5:AL204)</f>
        <v>94</v>
      </c>
      <c r="AM2" s="47">
        <f>COUNT(AM5:AM204)</f>
        <v>34</v>
      </c>
      <c r="AN2" s="47">
        <f>COUNT(AN5:AN204)</f>
        <v>84</v>
      </c>
      <c r="AO2" s="47">
        <f>COUNT(AO5:AO204)</f>
        <v>61</v>
      </c>
      <c r="AP2" s="47">
        <f>COUNT(AP5:AP204)</f>
        <v>86</v>
      </c>
      <c r="AQ2" s="47">
        <f>COUNT(AQ5:AQ204)</f>
        <v>40</v>
      </c>
      <c r="AR2" s="47">
        <f>COUNT(AR5:AR204)</f>
        <v>78</v>
      </c>
      <c r="AS2" s="47">
        <f>COUNT(AS5:AS204)</f>
        <v>56</v>
      </c>
      <c r="AT2" s="46">
        <f>COUNT(AT5:AT204)</f>
        <v>84</v>
      </c>
      <c r="AU2" s="46">
        <f>COUNT(AU5:AU204)</f>
        <v>41</v>
      </c>
      <c r="AV2" s="46">
        <f>COUNT(AV5:AV204)</f>
        <v>52</v>
      </c>
      <c r="AW2" s="60">
        <f>COUNT(AW5:AW204)</f>
        <v>56</v>
      </c>
      <c r="AX2" s="65" t="s">
        <v>217</v>
      </c>
      <c r="AY2" s="66"/>
    </row>
    <row r="3" spans="1:52" s="104" customFormat="1" ht="11.4" thickBot="1">
      <c r="A3" s="94"/>
      <c r="B3" s="95"/>
      <c r="C3" s="96"/>
      <c r="D3" s="94"/>
      <c r="E3" s="95"/>
      <c r="F3" s="97"/>
      <c r="G3" s="98">
        <f>SUM(G5:G141)</f>
        <v>217</v>
      </c>
      <c r="H3" s="99">
        <f>SUM(H5:H141)</f>
        <v>137</v>
      </c>
      <c r="I3" s="99">
        <f>SUM(I5:I141)</f>
        <v>186</v>
      </c>
      <c r="J3" s="99">
        <f>SUM(J5:J141)</f>
        <v>170</v>
      </c>
      <c r="K3" s="100">
        <f>SUM(K5:K141)</f>
        <v>652</v>
      </c>
      <c r="L3" s="98">
        <f>SUM(L5:L141)</f>
        <v>203</v>
      </c>
      <c r="M3" s="99">
        <f>SUM(M5:M141)</f>
        <v>126</v>
      </c>
      <c r="N3" s="99">
        <f>SUM(N5:N141)</f>
        <v>184</v>
      </c>
      <c r="O3" s="99">
        <f>SUM(O5:O141)</f>
        <v>163</v>
      </c>
      <c r="P3" s="100">
        <f>SUM(P5:P141)</f>
        <v>634</v>
      </c>
      <c r="Q3" s="98">
        <f>SUM(Q5:Q141)</f>
        <v>213</v>
      </c>
      <c r="R3" s="99">
        <f>SUM(R5:R141)</f>
        <v>143</v>
      </c>
      <c r="S3" s="99">
        <f>SUM(S5:S141)</f>
        <v>174</v>
      </c>
      <c r="T3" s="99">
        <f>SUM(T5:T141)</f>
        <v>169</v>
      </c>
      <c r="U3" s="100">
        <f>SUM(U5:U141)</f>
        <v>644</v>
      </c>
      <c r="V3" s="100">
        <f>SUM(V5:V141)</f>
        <v>1930</v>
      </c>
      <c r="W3" s="101"/>
      <c r="X3" s="102"/>
      <c r="Y3" s="112"/>
      <c r="Z3" s="73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66"/>
      <c r="AL3" s="73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66"/>
      <c r="AX3" s="103"/>
      <c r="AY3" s="66"/>
    </row>
    <row r="4" spans="1:52" s="8" customFormat="1" ht="32.4" customHeight="1" thickBot="1">
      <c r="A4" s="38" t="s">
        <v>220</v>
      </c>
      <c r="B4" s="39" t="s">
        <v>164</v>
      </c>
      <c r="C4" s="40" t="s">
        <v>199</v>
      </c>
      <c r="D4" s="38" t="s">
        <v>229</v>
      </c>
      <c r="E4" s="39" t="s">
        <v>161</v>
      </c>
      <c r="F4" s="41" t="s">
        <v>166</v>
      </c>
      <c r="G4" s="42">
        <v>50</v>
      </c>
      <c r="H4" s="43" t="s">
        <v>232</v>
      </c>
      <c r="I4" s="43" t="s">
        <v>231</v>
      </c>
      <c r="J4" s="43" t="s">
        <v>230</v>
      </c>
      <c r="K4" s="44" t="s">
        <v>236</v>
      </c>
      <c r="L4" s="42">
        <v>50</v>
      </c>
      <c r="M4" s="43" t="s">
        <v>232</v>
      </c>
      <c r="N4" s="43" t="s">
        <v>231</v>
      </c>
      <c r="O4" s="43" t="s">
        <v>233</v>
      </c>
      <c r="P4" s="44" t="s">
        <v>236</v>
      </c>
      <c r="Q4" s="42">
        <v>50</v>
      </c>
      <c r="R4" s="43" t="s">
        <v>232</v>
      </c>
      <c r="S4" s="43" t="s">
        <v>233</v>
      </c>
      <c r="T4" s="43" t="s">
        <v>230</v>
      </c>
      <c r="U4" s="44" t="s">
        <v>236</v>
      </c>
      <c r="V4" s="45" t="s">
        <v>212</v>
      </c>
      <c r="W4" s="53" t="s">
        <v>221</v>
      </c>
      <c r="X4" s="54" t="s">
        <v>220</v>
      </c>
      <c r="Y4" s="113" t="s">
        <v>246</v>
      </c>
      <c r="Z4" s="74" t="s">
        <v>171</v>
      </c>
      <c r="AA4" s="75" t="s">
        <v>172</v>
      </c>
      <c r="AB4" s="75" t="s">
        <v>173</v>
      </c>
      <c r="AC4" s="75" t="s">
        <v>174</v>
      </c>
      <c r="AD4" s="75" t="s">
        <v>175</v>
      </c>
      <c r="AE4" s="75" t="s">
        <v>176</v>
      </c>
      <c r="AF4" s="75" t="s">
        <v>177</v>
      </c>
      <c r="AG4" s="75" t="s">
        <v>178</v>
      </c>
      <c r="AH4" s="48" t="s">
        <v>225</v>
      </c>
      <c r="AI4" s="48" t="s">
        <v>224</v>
      </c>
      <c r="AJ4" s="48" t="s">
        <v>234</v>
      </c>
      <c r="AK4" s="61" t="s">
        <v>235</v>
      </c>
      <c r="AL4" s="74" t="s">
        <v>171</v>
      </c>
      <c r="AM4" s="75" t="s">
        <v>172</v>
      </c>
      <c r="AN4" s="75" t="s">
        <v>173</v>
      </c>
      <c r="AO4" s="75" t="s">
        <v>174</v>
      </c>
      <c r="AP4" s="75" t="s">
        <v>175</v>
      </c>
      <c r="AQ4" s="75" t="s">
        <v>176</v>
      </c>
      <c r="AR4" s="75" t="s">
        <v>177</v>
      </c>
      <c r="AS4" s="75" t="s">
        <v>178</v>
      </c>
      <c r="AT4" s="48" t="s">
        <v>225</v>
      </c>
      <c r="AU4" s="48" t="s">
        <v>224</v>
      </c>
      <c r="AV4" s="48" t="s">
        <v>234</v>
      </c>
      <c r="AW4" s="61" t="s">
        <v>235</v>
      </c>
      <c r="AX4" s="67" t="s">
        <v>216</v>
      </c>
      <c r="AY4" s="68" t="s">
        <v>201</v>
      </c>
    </row>
    <row r="5" spans="1:52">
      <c r="A5" s="35" t="s">
        <v>108</v>
      </c>
      <c r="B5" s="36" t="s">
        <v>28</v>
      </c>
      <c r="C5" s="132">
        <f>COUNTIFS(B$4:B$1004,"="&amp;B5,A$4:A$1004,"="&amp;A5,V$4:V$1004,"&gt;"&amp;V5)+1</f>
        <v>1</v>
      </c>
      <c r="D5" s="35">
        <v>934</v>
      </c>
      <c r="E5" s="36" t="s">
        <v>107</v>
      </c>
      <c r="F5" s="37" t="s">
        <v>62</v>
      </c>
      <c r="G5" s="133">
        <f t="shared" ref="G5:G36" si="0">IF(Z5=1,7,IF(Z5&lt;=6,7-Z5,""))</f>
        <v>5</v>
      </c>
      <c r="H5" s="134" t="str">
        <f t="shared" ref="H5:H36" si="1">IF(AA5=1,7,IF(AA5&lt;=6,7-AA5,""))</f>
        <v/>
      </c>
      <c r="I5" s="134">
        <f t="shared" ref="I5:I36" si="2">IF(AB5=1,7,IF(AB5&lt;=6,7-AB5,""))</f>
        <v>7</v>
      </c>
      <c r="J5" s="134">
        <f t="shared" ref="J5:J36" si="3">IF(AC5=1,7,IF(AC5&lt;=6,7-AC5,""))</f>
        <v>7</v>
      </c>
      <c r="K5" s="135">
        <f t="shared" ref="K5:K36" si="4">SUM(G5:J5)-IF(COUNT(G5:J5)=4,MIN(G5:J5),0)</f>
        <v>19</v>
      </c>
      <c r="L5" s="133">
        <f t="shared" ref="L5:L36" si="5">IF(AD5=1,7,IF(AD5&lt;=6,7-AD5,""))</f>
        <v>7</v>
      </c>
      <c r="M5" s="134" t="str">
        <f t="shared" ref="M5:M36" si="6">IF(AE5=1,7,IF(AE5&lt;=6,7-AE5,""))</f>
        <v/>
      </c>
      <c r="N5" s="134">
        <f t="shared" ref="N5:N36" si="7">IF(AF5=1,7,IF(AF5&lt;=6,7-AF5,""))</f>
        <v>5</v>
      </c>
      <c r="O5" s="134">
        <f t="shared" ref="O5:O36" si="8">IF(AG5=1,7,IF(AG5&lt;=6,7-AG5,""))</f>
        <v>7</v>
      </c>
      <c r="P5" s="135">
        <f t="shared" ref="P5:P36" si="9">SUM(L5:O5)-IF(COUNT(L5:O5)=4,MIN(L5:O5),0)</f>
        <v>19</v>
      </c>
      <c r="Q5" s="133">
        <f t="shared" ref="Q5:Q36" si="10">IF(AH5=1,7,IF(AH5&lt;=6,7-AH5,""))</f>
        <v>7</v>
      </c>
      <c r="R5" s="134" t="str">
        <f t="shared" ref="R5:R36" si="11">IF(AI5=1,7,IF(AI5&lt;=6,7-AI5,""))</f>
        <v/>
      </c>
      <c r="S5" s="134">
        <f t="shared" ref="S5:S36" si="12">IF(AJ5=1,7,IF(AJ5&lt;=6,7-AJ5,""))</f>
        <v>7</v>
      </c>
      <c r="T5" s="134">
        <f t="shared" ref="T5:T36" si="13">IF(AK5=1,7,IF(AK5&lt;=6,7-AK5,""))</f>
        <v>7</v>
      </c>
      <c r="U5" s="135">
        <f t="shared" ref="U5:U36" si="14">SUM(Q5:T5)-IF(COUNT(Q5:T5)=4,MIN(Q5:T5),0)</f>
        <v>21</v>
      </c>
      <c r="V5" s="136">
        <f t="shared" ref="V5:V36" si="15">K5+P5+U5</f>
        <v>59</v>
      </c>
      <c r="W5" s="55" t="str">
        <f t="shared" ref="W5:W36" si="16">B5</f>
        <v>F</v>
      </c>
      <c r="X5" s="56" t="str">
        <f t="shared" ref="X5:X36" si="17">A5</f>
        <v>U11</v>
      </c>
      <c r="Y5" s="114">
        <f>COUNTIF(D$5:D$995,"="&amp;D5)-1</f>
        <v>0</v>
      </c>
      <c r="Z5" s="73">
        <f t="shared" ref="Z5:Z36" si="18">IFERROR(VLOOKUP($E5&amp;"50M",Track_1,3,FALSE),"")</f>
        <v>2</v>
      </c>
      <c r="AA5" s="47" t="str">
        <f t="shared" ref="AA5:AA36" si="19">IFERROR(VLOOKUP($E5&amp;"50MH",Track_1,3,FALSE),"")</f>
        <v/>
      </c>
      <c r="AB5" s="47">
        <f t="shared" ref="AB5:AB36" si="20">IFERROR(VLOOKUP($E5&amp;"Long Jump",Field_1,3,FALSE),"")</f>
        <v>1</v>
      </c>
      <c r="AC5" s="47">
        <f t="shared" ref="AC5:AC36" si="21">IFERROR(VLOOKUP($E5&amp;"Shot",Field_1,3,FALSE),"")</f>
        <v>1</v>
      </c>
      <c r="AD5" s="47">
        <f t="shared" ref="AD5:AD36" si="22">IFERROR(VLOOKUP($E5&amp;"50M",Track_2,3,FALSE),"")</f>
        <v>1</v>
      </c>
      <c r="AE5" s="47" t="str">
        <f t="shared" ref="AE5:AE36" si="23">IFERROR(VLOOKUP($E5&amp;"50MH",Track_2,3,FALSE),"")</f>
        <v/>
      </c>
      <c r="AF5" s="47">
        <f t="shared" ref="AF5:AF36" si="24">IFERROR(VLOOKUP($E5&amp;"Long Jump",Field_2,3,FALSE),"")</f>
        <v>2</v>
      </c>
      <c r="AG5" s="47">
        <f t="shared" ref="AG5:AG36" si="25">IFERROR(VLOOKUP($E5&amp;"High Jump",Field_2,3,FALSE),"")</f>
        <v>1</v>
      </c>
      <c r="AH5" s="46">
        <f t="shared" ref="AH5:AH36" si="26">IFERROR(VLOOKUP($E5&amp;"50M",Track_3,3,FALSE),"")</f>
        <v>1</v>
      </c>
      <c r="AI5" s="46" t="str">
        <f t="shared" ref="AI5:AI36" si="27">IFERROR(VLOOKUP($E5&amp;"50MH",Track_3,3,FALSE),"")</f>
        <v/>
      </c>
      <c r="AJ5" s="46">
        <f t="shared" ref="AJ5:AJ36" si="28">IFERROR(VLOOKUP($E5&amp;"High",Field_3,3,FALSE),"")</f>
        <v>1</v>
      </c>
      <c r="AK5" s="60">
        <f t="shared" ref="AK5:AK36" si="29">IFERROR(VLOOKUP($E5&amp;"Shot",Field_3,3,FALSE),"")</f>
        <v>1</v>
      </c>
      <c r="AL5" s="76">
        <f t="shared" ref="AL5:AL36" si="30">IFERROR(VLOOKUP($E5&amp;"50M",Track_1,2,FALSE),"")</f>
        <v>8.3000000000000007</v>
      </c>
      <c r="AM5" s="77" t="str">
        <f t="shared" ref="AM5:AM36" si="31">IFERROR(VLOOKUP($E5&amp;"50MH",Track_1,2,FALSE),"")</f>
        <v/>
      </c>
      <c r="AN5" s="78">
        <f t="shared" ref="AN5:AN36" si="32">IFERROR(VLOOKUP($E5&amp;"Long Jump",Field_1,2,FALSE),"")</f>
        <v>3.67</v>
      </c>
      <c r="AO5" s="78">
        <f t="shared" ref="AO5:AO36" si="33">IFERROR(VLOOKUP($E5&amp;"Shot",Field_1,2,FALSE),"")</f>
        <v>6.89</v>
      </c>
      <c r="AP5" s="77">
        <f t="shared" ref="AP5:AP36" si="34">IFERROR(VLOOKUP($E5&amp;"50M",Track_2,2,FALSE),"")</f>
        <v>8</v>
      </c>
      <c r="AQ5" s="77" t="str">
        <f t="shared" ref="AQ5:AQ36" si="35">IFERROR(VLOOKUP($E5&amp;"50MH",Track_2,2,FALSE),"")</f>
        <v/>
      </c>
      <c r="AR5" s="78">
        <f t="shared" ref="AR5:AR36" si="36">IFERROR(VLOOKUP($E5&amp;"Long Jump",Field_2,2,FALSE),"")</f>
        <v>3.59</v>
      </c>
      <c r="AS5" s="78">
        <f t="shared" ref="AS5:AS36" si="37">IFERROR(VLOOKUP($E5&amp;"High Jump",Field_2,2,FALSE),"")</f>
        <v>1.22</v>
      </c>
      <c r="AT5" s="49">
        <f t="shared" ref="AT5:AT36" si="38">IFERROR(VLOOKUP($E5&amp;"50M",Track_3,2,FALSE),"")</f>
        <v>7.9</v>
      </c>
      <c r="AU5" s="49" t="str">
        <f t="shared" ref="AU5:AU36" si="39">IFERROR(VLOOKUP($E5&amp;"50MH",Track_3,2,FALSE),"")</f>
        <v/>
      </c>
      <c r="AV5" s="50">
        <f t="shared" ref="AV5:AV36" si="40">IFERROR(VLOOKUP($E5&amp;"High",Field_3,2,FALSE),"")</f>
        <v>1.2</v>
      </c>
      <c r="AW5" s="62">
        <f t="shared" ref="AW5:AW36" si="41">IFERROR(VLOOKUP($E5&amp;"Shot",Field_3,2,FALSE),"")</f>
        <v>7.14</v>
      </c>
      <c r="AX5" s="69" t="str">
        <f t="shared" ref="AX5:AX36" si="42">IF(ISNA(VLOOKUP(E5,Entries_race1,3,FALSE)),"new",IF(VLOOKUP(E5,Entries_race1,3,FALSE)&lt;&gt;A5,VLOOKUP(E5,Entries_race1,3,FALSE),""))</f>
        <v/>
      </c>
      <c r="AY5" s="70">
        <f>COUNTIF(E$5:E$204,"="&amp;E5)</f>
        <v>1</v>
      </c>
    </row>
    <row r="6" spans="1:52">
      <c r="A6" s="28" t="s">
        <v>108</v>
      </c>
      <c r="B6" s="27" t="s">
        <v>28</v>
      </c>
      <c r="C6" s="122">
        <f>COUNTIFS(B$4:B$1004,"="&amp;B6,A$4:A$1004,"="&amp;A6,V$4:V$1004,"&gt;"&amp;V6)+1</f>
        <v>2</v>
      </c>
      <c r="D6" s="28">
        <v>940</v>
      </c>
      <c r="E6" s="27" t="s">
        <v>114</v>
      </c>
      <c r="F6" s="29" t="s">
        <v>33</v>
      </c>
      <c r="G6" s="55">
        <f t="shared" si="0"/>
        <v>7</v>
      </c>
      <c r="H6" s="137">
        <f t="shared" si="1"/>
        <v>7</v>
      </c>
      <c r="I6" s="137">
        <f t="shared" si="2"/>
        <v>5</v>
      </c>
      <c r="J6" s="137">
        <f t="shared" si="3"/>
        <v>5</v>
      </c>
      <c r="K6" s="56">
        <f t="shared" si="4"/>
        <v>19</v>
      </c>
      <c r="L6" s="55">
        <f t="shared" si="5"/>
        <v>4</v>
      </c>
      <c r="M6" s="137">
        <f t="shared" si="6"/>
        <v>7</v>
      </c>
      <c r="N6" s="137">
        <f t="shared" si="7"/>
        <v>7</v>
      </c>
      <c r="O6" s="137">
        <f t="shared" si="8"/>
        <v>5</v>
      </c>
      <c r="P6" s="56">
        <f t="shared" si="9"/>
        <v>19</v>
      </c>
      <c r="Q6" s="55">
        <f t="shared" si="10"/>
        <v>5</v>
      </c>
      <c r="R6" s="137">
        <f t="shared" si="11"/>
        <v>7</v>
      </c>
      <c r="S6" s="137">
        <f t="shared" si="12"/>
        <v>5</v>
      </c>
      <c r="T6" s="137">
        <f t="shared" si="13"/>
        <v>5</v>
      </c>
      <c r="U6" s="56">
        <f t="shared" si="14"/>
        <v>17</v>
      </c>
      <c r="V6" s="138">
        <f t="shared" si="15"/>
        <v>55</v>
      </c>
      <c r="W6" s="55" t="str">
        <f t="shared" si="16"/>
        <v>F</v>
      </c>
      <c r="X6" s="56" t="str">
        <f t="shared" si="17"/>
        <v>U11</v>
      </c>
      <c r="Y6" s="114">
        <f>COUNTIF(D$5:D$995,"="&amp;D6)-1</f>
        <v>0</v>
      </c>
      <c r="Z6" s="73">
        <f t="shared" si="18"/>
        <v>1</v>
      </c>
      <c r="AA6" s="47">
        <f t="shared" si="19"/>
        <v>1</v>
      </c>
      <c r="AB6" s="47">
        <f t="shared" si="20"/>
        <v>2</v>
      </c>
      <c r="AC6" s="47">
        <f t="shared" si="21"/>
        <v>2</v>
      </c>
      <c r="AD6" s="47">
        <f t="shared" si="22"/>
        <v>3</v>
      </c>
      <c r="AE6" s="47">
        <f t="shared" si="23"/>
        <v>1</v>
      </c>
      <c r="AF6" s="47">
        <f t="shared" si="24"/>
        <v>1</v>
      </c>
      <c r="AG6" s="47">
        <f t="shared" si="25"/>
        <v>2</v>
      </c>
      <c r="AH6" s="46">
        <f t="shared" si="26"/>
        <v>2</v>
      </c>
      <c r="AI6" s="46">
        <f t="shared" si="27"/>
        <v>1</v>
      </c>
      <c r="AJ6" s="46">
        <f t="shared" si="28"/>
        <v>2</v>
      </c>
      <c r="AK6" s="60">
        <f t="shared" si="29"/>
        <v>2</v>
      </c>
      <c r="AL6" s="76">
        <f t="shared" si="30"/>
        <v>8</v>
      </c>
      <c r="AM6" s="77">
        <f t="shared" si="31"/>
        <v>10.7</v>
      </c>
      <c r="AN6" s="78">
        <f t="shared" si="32"/>
        <v>3.55</v>
      </c>
      <c r="AO6" s="78">
        <f t="shared" si="33"/>
        <v>6.84</v>
      </c>
      <c r="AP6" s="77">
        <f t="shared" si="34"/>
        <v>8.1</v>
      </c>
      <c r="AQ6" s="77">
        <f t="shared" si="35"/>
        <v>10.9</v>
      </c>
      <c r="AR6" s="78">
        <f t="shared" si="36"/>
        <v>3.67</v>
      </c>
      <c r="AS6" s="78">
        <f t="shared" si="37"/>
        <v>1.1499999999999999</v>
      </c>
      <c r="AT6" s="49">
        <f t="shared" si="38"/>
        <v>8.1</v>
      </c>
      <c r="AU6" s="49">
        <f t="shared" si="39"/>
        <v>10.3</v>
      </c>
      <c r="AV6" s="50">
        <f t="shared" si="40"/>
        <v>1.1499999999999999</v>
      </c>
      <c r="AW6" s="62">
        <f t="shared" si="41"/>
        <v>6.3</v>
      </c>
      <c r="AX6" s="69" t="str">
        <f t="shared" si="42"/>
        <v/>
      </c>
      <c r="AY6" s="70">
        <f>COUNTIF(E$5:E$204,"="&amp;E6)</f>
        <v>1</v>
      </c>
      <c r="AZ6">
        <v>7</v>
      </c>
    </row>
    <row r="7" spans="1:52">
      <c r="A7" s="28" t="s">
        <v>108</v>
      </c>
      <c r="B7" s="27" t="s">
        <v>28</v>
      </c>
      <c r="C7" s="122">
        <f>COUNTIFS(B$4:B$1004,"="&amp;B7,A$4:A$1004,"="&amp;A7,V$4:V$1004,"&gt;"&amp;V7)+1</f>
        <v>3</v>
      </c>
      <c r="D7" s="28">
        <v>939</v>
      </c>
      <c r="E7" s="27" t="s">
        <v>113</v>
      </c>
      <c r="F7" s="29" t="s">
        <v>17</v>
      </c>
      <c r="G7" s="55">
        <f t="shared" si="0"/>
        <v>2</v>
      </c>
      <c r="H7" s="137" t="str">
        <f t="shared" si="1"/>
        <v/>
      </c>
      <c r="I7" s="137">
        <f t="shared" si="2"/>
        <v>4</v>
      </c>
      <c r="J7" s="137">
        <f t="shared" si="3"/>
        <v>4</v>
      </c>
      <c r="K7" s="56">
        <f t="shared" si="4"/>
        <v>10</v>
      </c>
      <c r="L7" s="55" t="str">
        <f t="shared" si="5"/>
        <v/>
      </c>
      <c r="M7" s="137" t="str">
        <f t="shared" si="6"/>
        <v/>
      </c>
      <c r="N7" s="137" t="str">
        <f t="shared" si="7"/>
        <v/>
      </c>
      <c r="O7" s="137">
        <f t="shared" si="8"/>
        <v>3</v>
      </c>
      <c r="P7" s="56">
        <f t="shared" si="9"/>
        <v>3</v>
      </c>
      <c r="Q7" s="55">
        <f t="shared" si="10"/>
        <v>1</v>
      </c>
      <c r="R7" s="137" t="str">
        <f t="shared" si="11"/>
        <v/>
      </c>
      <c r="S7" s="137">
        <f t="shared" si="12"/>
        <v>3</v>
      </c>
      <c r="T7" s="137">
        <f t="shared" si="13"/>
        <v>3</v>
      </c>
      <c r="U7" s="56">
        <f t="shared" si="14"/>
        <v>7</v>
      </c>
      <c r="V7" s="138">
        <f t="shared" si="15"/>
        <v>20</v>
      </c>
      <c r="W7" s="55" t="str">
        <f t="shared" si="16"/>
        <v>F</v>
      </c>
      <c r="X7" s="56" t="str">
        <f t="shared" si="17"/>
        <v>U11</v>
      </c>
      <c r="Y7" s="114">
        <f>COUNTIF(D$5:D$995,"="&amp;D7)-1</f>
        <v>0</v>
      </c>
      <c r="Z7" s="73">
        <f t="shared" si="18"/>
        <v>5</v>
      </c>
      <c r="AA7" s="47" t="str">
        <f t="shared" si="19"/>
        <v/>
      </c>
      <c r="AB7" s="47">
        <f t="shared" si="20"/>
        <v>3</v>
      </c>
      <c r="AC7" s="47">
        <f t="shared" si="21"/>
        <v>3</v>
      </c>
      <c r="AD7" s="47">
        <f t="shared" si="22"/>
        <v>7</v>
      </c>
      <c r="AE7" s="47" t="str">
        <f t="shared" si="23"/>
        <v/>
      </c>
      <c r="AF7" s="47">
        <f t="shared" si="24"/>
        <v>7</v>
      </c>
      <c r="AG7" s="47">
        <f t="shared" si="25"/>
        <v>4</v>
      </c>
      <c r="AH7" s="46">
        <f t="shared" si="26"/>
        <v>6</v>
      </c>
      <c r="AI7" s="46" t="str">
        <f t="shared" si="27"/>
        <v/>
      </c>
      <c r="AJ7" s="46">
        <f t="shared" si="28"/>
        <v>4</v>
      </c>
      <c r="AK7" s="60">
        <f t="shared" si="29"/>
        <v>4</v>
      </c>
      <c r="AL7" s="76">
        <f t="shared" si="30"/>
        <v>9.3000000000000007</v>
      </c>
      <c r="AM7" s="77" t="str">
        <f t="shared" si="31"/>
        <v/>
      </c>
      <c r="AN7" s="78">
        <f t="shared" si="32"/>
        <v>3.14</v>
      </c>
      <c r="AO7" s="78">
        <f t="shared" si="33"/>
        <v>4.18</v>
      </c>
      <c r="AP7" s="77">
        <f t="shared" si="34"/>
        <v>9.5</v>
      </c>
      <c r="AQ7" s="77" t="str">
        <f t="shared" si="35"/>
        <v/>
      </c>
      <c r="AR7" s="78">
        <f t="shared" si="36"/>
        <v>2.82</v>
      </c>
      <c r="AS7" s="78">
        <f t="shared" si="37"/>
        <v>0.95</v>
      </c>
      <c r="AT7" s="49">
        <f t="shared" si="38"/>
        <v>9.1999999999999993</v>
      </c>
      <c r="AU7" s="49" t="str">
        <f t="shared" si="39"/>
        <v/>
      </c>
      <c r="AV7" s="50">
        <f t="shared" si="40"/>
        <v>0.95</v>
      </c>
      <c r="AW7" s="62">
        <f t="shared" si="41"/>
        <v>4.22</v>
      </c>
      <c r="AX7" s="69" t="str">
        <f t="shared" si="42"/>
        <v/>
      </c>
      <c r="AY7" s="70">
        <f>COUNTIF(E$5:E$204,"="&amp;E7)</f>
        <v>1</v>
      </c>
    </row>
    <row r="8" spans="1:52">
      <c r="A8" s="28" t="s">
        <v>108</v>
      </c>
      <c r="B8" s="27" t="s">
        <v>28</v>
      </c>
      <c r="C8" s="122">
        <f>COUNTIFS(B$4:B$1004,"="&amp;B8,A$4:A$1004,"="&amp;A8,V$4:V$1004,"&gt;"&amp;V8)+1</f>
        <v>4</v>
      </c>
      <c r="D8" s="28">
        <v>941</v>
      </c>
      <c r="E8" s="27" t="s">
        <v>115</v>
      </c>
      <c r="F8" s="29" t="s">
        <v>17</v>
      </c>
      <c r="G8" s="55" t="str">
        <f t="shared" si="0"/>
        <v/>
      </c>
      <c r="H8" s="137" t="str">
        <f t="shared" si="1"/>
        <v/>
      </c>
      <c r="I8" s="137" t="str">
        <f t="shared" si="2"/>
        <v/>
      </c>
      <c r="J8" s="137" t="str">
        <f t="shared" si="3"/>
        <v/>
      </c>
      <c r="K8" s="56">
        <f t="shared" si="4"/>
        <v>0</v>
      </c>
      <c r="L8" s="55">
        <f t="shared" si="5"/>
        <v>7</v>
      </c>
      <c r="M8" s="137" t="str">
        <f t="shared" si="6"/>
        <v/>
      </c>
      <c r="N8" s="137">
        <f t="shared" si="7"/>
        <v>4</v>
      </c>
      <c r="O8" s="137" t="str">
        <f t="shared" si="8"/>
        <v/>
      </c>
      <c r="P8" s="56">
        <f t="shared" si="9"/>
        <v>11</v>
      </c>
      <c r="Q8" s="55">
        <f t="shared" si="10"/>
        <v>5</v>
      </c>
      <c r="R8" s="137" t="str">
        <f t="shared" si="11"/>
        <v/>
      </c>
      <c r="S8" s="137" t="str">
        <f t="shared" si="12"/>
        <v/>
      </c>
      <c r="T8" s="137">
        <f t="shared" si="13"/>
        <v>2</v>
      </c>
      <c r="U8" s="56">
        <f t="shared" si="14"/>
        <v>7</v>
      </c>
      <c r="V8" s="138">
        <f t="shared" si="15"/>
        <v>18</v>
      </c>
      <c r="W8" s="55" t="str">
        <f t="shared" si="16"/>
        <v>F</v>
      </c>
      <c r="X8" s="56" t="str">
        <f t="shared" si="17"/>
        <v>U11</v>
      </c>
      <c r="Y8" s="114">
        <f>COUNTIF(D$5:D$995,"="&amp;D8)-1</f>
        <v>0</v>
      </c>
      <c r="Z8" s="73" t="str">
        <f t="shared" si="18"/>
        <v/>
      </c>
      <c r="AA8" s="47" t="str">
        <f t="shared" si="19"/>
        <v/>
      </c>
      <c r="AB8" s="47" t="str">
        <f t="shared" si="20"/>
        <v/>
      </c>
      <c r="AC8" s="47" t="str">
        <f t="shared" si="21"/>
        <v/>
      </c>
      <c r="AD8" s="47">
        <f t="shared" si="22"/>
        <v>1</v>
      </c>
      <c r="AE8" s="47" t="str">
        <f t="shared" si="23"/>
        <v/>
      </c>
      <c r="AF8" s="47">
        <f t="shared" si="24"/>
        <v>3</v>
      </c>
      <c r="AG8" s="47" t="str">
        <f t="shared" si="25"/>
        <v/>
      </c>
      <c r="AH8" s="46">
        <f t="shared" si="26"/>
        <v>2</v>
      </c>
      <c r="AI8" s="46" t="str">
        <f t="shared" si="27"/>
        <v/>
      </c>
      <c r="AJ8" s="46" t="str">
        <f t="shared" si="28"/>
        <v/>
      </c>
      <c r="AK8" s="60">
        <f t="shared" si="29"/>
        <v>5</v>
      </c>
      <c r="AL8" s="76" t="str">
        <f t="shared" si="30"/>
        <v/>
      </c>
      <c r="AM8" s="77" t="str">
        <f t="shared" si="31"/>
        <v/>
      </c>
      <c r="AN8" s="78" t="str">
        <f t="shared" si="32"/>
        <v/>
      </c>
      <c r="AO8" s="78" t="str">
        <f t="shared" si="33"/>
        <v/>
      </c>
      <c r="AP8" s="77">
        <f t="shared" si="34"/>
        <v>8</v>
      </c>
      <c r="AQ8" s="77" t="str">
        <f t="shared" si="35"/>
        <v/>
      </c>
      <c r="AR8" s="78">
        <f t="shared" si="36"/>
        <v>3.19</v>
      </c>
      <c r="AS8" s="78" t="str">
        <f t="shared" si="37"/>
        <v/>
      </c>
      <c r="AT8" s="49">
        <f t="shared" si="38"/>
        <v>8.1</v>
      </c>
      <c r="AU8" s="49" t="str">
        <f t="shared" si="39"/>
        <v/>
      </c>
      <c r="AV8" s="50" t="str">
        <f t="shared" si="40"/>
        <v/>
      </c>
      <c r="AW8" s="62">
        <f t="shared" si="41"/>
        <v>3.98</v>
      </c>
      <c r="AX8" s="69" t="str">
        <f t="shared" si="42"/>
        <v/>
      </c>
      <c r="AY8" s="70">
        <f>COUNTIF(E$5:E$204,"="&amp;E8)</f>
        <v>1</v>
      </c>
    </row>
    <row r="9" spans="1:52">
      <c r="A9" s="28" t="s">
        <v>108</v>
      </c>
      <c r="B9" s="27" t="s">
        <v>28</v>
      </c>
      <c r="C9" s="122">
        <f>COUNTIFS(B$4:B$1004,"="&amp;B9,A$4:A$1004,"="&amp;A9,V$4:V$1004,"&gt;"&amp;V9)+1</f>
        <v>5</v>
      </c>
      <c r="D9" s="28">
        <v>942</v>
      </c>
      <c r="E9" s="27" t="s">
        <v>116</v>
      </c>
      <c r="F9" s="29" t="s">
        <v>17</v>
      </c>
      <c r="G9" s="55">
        <f t="shared" si="0"/>
        <v>4</v>
      </c>
      <c r="H9" s="137" t="str">
        <f t="shared" si="1"/>
        <v/>
      </c>
      <c r="I9" s="137">
        <f t="shared" si="2"/>
        <v>2</v>
      </c>
      <c r="J9" s="137" t="str">
        <f t="shared" si="3"/>
        <v/>
      </c>
      <c r="K9" s="56">
        <f t="shared" si="4"/>
        <v>6</v>
      </c>
      <c r="L9" s="55" t="str">
        <f t="shared" si="5"/>
        <v/>
      </c>
      <c r="M9" s="137" t="str">
        <f t="shared" si="6"/>
        <v/>
      </c>
      <c r="N9" s="137" t="str">
        <f t="shared" si="7"/>
        <v/>
      </c>
      <c r="O9" s="137" t="str">
        <f t="shared" si="8"/>
        <v/>
      </c>
      <c r="P9" s="56">
        <f t="shared" si="9"/>
        <v>0</v>
      </c>
      <c r="Q9" s="55">
        <f t="shared" si="10"/>
        <v>2</v>
      </c>
      <c r="R9" s="137" t="str">
        <f t="shared" si="11"/>
        <v/>
      </c>
      <c r="S9" s="137">
        <f t="shared" si="12"/>
        <v>2</v>
      </c>
      <c r="T9" s="137">
        <f t="shared" si="13"/>
        <v>4</v>
      </c>
      <c r="U9" s="56">
        <f t="shared" si="14"/>
        <v>8</v>
      </c>
      <c r="V9" s="138">
        <f t="shared" si="15"/>
        <v>14</v>
      </c>
      <c r="W9" s="55" t="str">
        <f t="shared" si="16"/>
        <v>F</v>
      </c>
      <c r="X9" s="56" t="str">
        <f t="shared" si="17"/>
        <v>U11</v>
      </c>
      <c r="Y9" s="114">
        <f>COUNTIF(D$5:D$995,"="&amp;D9)-1</f>
        <v>0</v>
      </c>
      <c r="Z9" s="73">
        <f t="shared" si="18"/>
        <v>3</v>
      </c>
      <c r="AA9" s="47" t="str">
        <f t="shared" si="19"/>
        <v/>
      </c>
      <c r="AB9" s="47">
        <f t="shared" si="20"/>
        <v>5</v>
      </c>
      <c r="AC9" s="47" t="str">
        <f t="shared" si="21"/>
        <v/>
      </c>
      <c r="AD9" s="47" t="str">
        <f t="shared" si="22"/>
        <v/>
      </c>
      <c r="AE9" s="47" t="str">
        <f t="shared" si="23"/>
        <v/>
      </c>
      <c r="AF9" s="47" t="str">
        <f t="shared" si="24"/>
        <v/>
      </c>
      <c r="AG9" s="47" t="str">
        <f t="shared" si="25"/>
        <v/>
      </c>
      <c r="AH9" s="46">
        <f t="shared" si="26"/>
        <v>5</v>
      </c>
      <c r="AI9" s="46" t="str">
        <f t="shared" si="27"/>
        <v/>
      </c>
      <c r="AJ9" s="46">
        <f t="shared" si="28"/>
        <v>5</v>
      </c>
      <c r="AK9" s="60">
        <f t="shared" si="29"/>
        <v>3</v>
      </c>
      <c r="AL9" s="76">
        <f t="shared" si="30"/>
        <v>9.1</v>
      </c>
      <c r="AM9" s="77" t="str">
        <f t="shared" si="31"/>
        <v/>
      </c>
      <c r="AN9" s="78">
        <f t="shared" si="32"/>
        <v>2.76</v>
      </c>
      <c r="AO9" s="78" t="str">
        <f t="shared" si="33"/>
        <v/>
      </c>
      <c r="AP9" s="77" t="str">
        <f t="shared" si="34"/>
        <v/>
      </c>
      <c r="AQ9" s="77" t="str">
        <f t="shared" si="35"/>
        <v/>
      </c>
      <c r="AR9" s="78" t="str">
        <f t="shared" si="36"/>
        <v/>
      </c>
      <c r="AS9" s="78" t="str">
        <f t="shared" si="37"/>
        <v/>
      </c>
      <c r="AT9" s="49">
        <f t="shared" si="38"/>
        <v>9</v>
      </c>
      <c r="AU9" s="49" t="str">
        <f t="shared" si="39"/>
        <v/>
      </c>
      <c r="AV9" s="50">
        <f t="shared" si="40"/>
        <v>0.85</v>
      </c>
      <c r="AW9" s="62">
        <f t="shared" si="41"/>
        <v>4.3</v>
      </c>
      <c r="AX9" s="69" t="str">
        <f t="shared" si="42"/>
        <v/>
      </c>
      <c r="AY9" s="70">
        <f>COUNTIF(E$5:E$204,"="&amp;E9)</f>
        <v>1</v>
      </c>
    </row>
    <row r="10" spans="1:52">
      <c r="A10" s="28" t="s">
        <v>108</v>
      </c>
      <c r="B10" s="115" t="s">
        <v>28</v>
      </c>
      <c r="C10" s="122">
        <f>COUNTIFS(B$4:B$1004,"="&amp;B10,A$4:A$1004,"="&amp;A10,V$4:V$1004,"&gt;"&amp;V10)+1</f>
        <v>6</v>
      </c>
      <c r="D10" s="28">
        <v>385</v>
      </c>
      <c r="E10" s="115" t="s">
        <v>149</v>
      </c>
      <c r="F10" s="29" t="s">
        <v>17</v>
      </c>
      <c r="G10" s="55" t="str">
        <f t="shared" si="0"/>
        <v/>
      </c>
      <c r="H10" s="137" t="str">
        <f t="shared" si="1"/>
        <v/>
      </c>
      <c r="I10" s="137" t="str">
        <f t="shared" si="2"/>
        <v/>
      </c>
      <c r="J10" s="137" t="str">
        <f t="shared" si="3"/>
        <v/>
      </c>
      <c r="K10" s="56">
        <f t="shared" si="4"/>
        <v>0</v>
      </c>
      <c r="L10" s="55">
        <f t="shared" si="5"/>
        <v>1</v>
      </c>
      <c r="M10" s="137" t="str">
        <f t="shared" si="6"/>
        <v/>
      </c>
      <c r="N10" s="137">
        <f t="shared" si="7"/>
        <v>2</v>
      </c>
      <c r="O10" s="137">
        <f t="shared" si="8"/>
        <v>2</v>
      </c>
      <c r="P10" s="56">
        <f t="shared" si="9"/>
        <v>5</v>
      </c>
      <c r="Q10" s="55">
        <f t="shared" si="10"/>
        <v>3</v>
      </c>
      <c r="R10" s="137" t="str">
        <f t="shared" si="11"/>
        <v/>
      </c>
      <c r="S10" s="137">
        <f t="shared" si="12"/>
        <v>4</v>
      </c>
      <c r="T10" s="137">
        <f t="shared" si="13"/>
        <v>1</v>
      </c>
      <c r="U10" s="56">
        <f t="shared" si="14"/>
        <v>8</v>
      </c>
      <c r="V10" s="138">
        <f t="shared" si="15"/>
        <v>13</v>
      </c>
      <c r="W10" s="55" t="str">
        <f t="shared" si="16"/>
        <v>F</v>
      </c>
      <c r="X10" s="31" t="str">
        <f t="shared" si="17"/>
        <v>U11</v>
      </c>
      <c r="Y10" s="114">
        <f>COUNTIF(D$5:D$995,"="&amp;D10)-1</f>
        <v>0</v>
      </c>
      <c r="Z10" s="73" t="str">
        <f t="shared" si="18"/>
        <v/>
      </c>
      <c r="AA10" s="47" t="str">
        <f t="shared" si="19"/>
        <v/>
      </c>
      <c r="AB10" s="47" t="str">
        <f t="shared" si="20"/>
        <v/>
      </c>
      <c r="AC10" s="47" t="str">
        <f t="shared" si="21"/>
        <v/>
      </c>
      <c r="AD10" s="47">
        <f t="shared" si="22"/>
        <v>6</v>
      </c>
      <c r="AE10" s="47" t="str">
        <f t="shared" si="23"/>
        <v/>
      </c>
      <c r="AF10" s="47">
        <f t="shared" si="24"/>
        <v>5</v>
      </c>
      <c r="AG10" s="47">
        <f t="shared" si="25"/>
        <v>5</v>
      </c>
      <c r="AH10" s="46">
        <f t="shared" si="26"/>
        <v>4</v>
      </c>
      <c r="AI10" s="46" t="str">
        <f t="shared" si="27"/>
        <v/>
      </c>
      <c r="AJ10" s="46">
        <f t="shared" si="28"/>
        <v>3</v>
      </c>
      <c r="AK10" s="60">
        <f t="shared" si="29"/>
        <v>6</v>
      </c>
      <c r="AL10" s="76" t="str">
        <f t="shared" si="30"/>
        <v/>
      </c>
      <c r="AM10" s="77" t="str">
        <f t="shared" si="31"/>
        <v/>
      </c>
      <c r="AN10" s="78" t="str">
        <f t="shared" si="32"/>
        <v/>
      </c>
      <c r="AO10" s="78" t="str">
        <f t="shared" si="33"/>
        <v/>
      </c>
      <c r="AP10" s="77">
        <f t="shared" si="34"/>
        <v>9</v>
      </c>
      <c r="AQ10" s="77" t="str">
        <f t="shared" si="35"/>
        <v/>
      </c>
      <c r="AR10" s="78">
        <f t="shared" si="36"/>
        <v>3.02</v>
      </c>
      <c r="AS10" s="78">
        <f t="shared" si="37"/>
        <v>0.94989999999999997</v>
      </c>
      <c r="AT10" s="49">
        <f t="shared" si="38"/>
        <v>8.6</v>
      </c>
      <c r="AU10" s="49" t="str">
        <f t="shared" si="39"/>
        <v/>
      </c>
      <c r="AV10" s="50">
        <f t="shared" si="40"/>
        <v>1</v>
      </c>
      <c r="AW10" s="62">
        <f t="shared" si="41"/>
        <v>3.29</v>
      </c>
      <c r="AX10" s="69" t="str">
        <f t="shared" si="42"/>
        <v>new</v>
      </c>
      <c r="AY10" s="70">
        <f>COUNTIF(E$5:E$204,"="&amp;E10)</f>
        <v>1</v>
      </c>
    </row>
    <row r="11" spans="1:52">
      <c r="A11" s="28" t="s">
        <v>108</v>
      </c>
      <c r="B11" s="115" t="s">
        <v>28</v>
      </c>
      <c r="C11" s="122">
        <f>COUNTIFS(B$4:B$1004,"="&amp;B11,A$4:A$1004,"="&amp;A11,V$4:V$1004,"&gt;"&amp;V11)+1</f>
        <v>7</v>
      </c>
      <c r="D11" s="28">
        <v>998</v>
      </c>
      <c r="E11" s="115" t="s">
        <v>159</v>
      </c>
      <c r="F11" s="29" t="s">
        <v>10</v>
      </c>
      <c r="G11" s="55" t="str">
        <f t="shared" si="0"/>
        <v/>
      </c>
      <c r="H11" s="137" t="str">
        <f t="shared" si="1"/>
        <v/>
      </c>
      <c r="I11" s="137" t="str">
        <f t="shared" si="2"/>
        <v/>
      </c>
      <c r="J11" s="137" t="str">
        <f t="shared" si="3"/>
        <v/>
      </c>
      <c r="K11" s="56">
        <f t="shared" si="4"/>
        <v>0</v>
      </c>
      <c r="L11" s="55">
        <f t="shared" si="5"/>
        <v>3</v>
      </c>
      <c r="M11" s="137">
        <f t="shared" si="6"/>
        <v>5</v>
      </c>
      <c r="N11" s="137">
        <f t="shared" si="7"/>
        <v>3</v>
      </c>
      <c r="O11" s="137">
        <f t="shared" si="8"/>
        <v>4</v>
      </c>
      <c r="P11" s="56">
        <f t="shared" si="9"/>
        <v>12</v>
      </c>
      <c r="Q11" s="55" t="str">
        <f t="shared" si="10"/>
        <v/>
      </c>
      <c r="R11" s="137" t="str">
        <f t="shared" si="11"/>
        <v/>
      </c>
      <c r="S11" s="137" t="str">
        <f t="shared" si="12"/>
        <v/>
      </c>
      <c r="T11" s="137" t="str">
        <f t="shared" si="13"/>
        <v/>
      </c>
      <c r="U11" s="56">
        <f t="shared" si="14"/>
        <v>0</v>
      </c>
      <c r="V11" s="138">
        <f t="shared" si="15"/>
        <v>12</v>
      </c>
      <c r="W11" s="55" t="str">
        <f t="shared" si="16"/>
        <v>F</v>
      </c>
      <c r="X11" s="31" t="str">
        <f t="shared" si="17"/>
        <v>U11</v>
      </c>
      <c r="Y11" s="114">
        <f>COUNTIF(D$5:D$995,"="&amp;D11)-1</f>
        <v>0</v>
      </c>
      <c r="Z11" s="73" t="str">
        <f t="shared" si="18"/>
        <v/>
      </c>
      <c r="AA11" s="47" t="str">
        <f t="shared" si="19"/>
        <v/>
      </c>
      <c r="AB11" s="47" t="str">
        <f t="shared" si="20"/>
        <v/>
      </c>
      <c r="AC11" s="47" t="str">
        <f t="shared" si="21"/>
        <v/>
      </c>
      <c r="AD11" s="47">
        <f t="shared" si="22"/>
        <v>4</v>
      </c>
      <c r="AE11" s="47">
        <f t="shared" si="23"/>
        <v>2</v>
      </c>
      <c r="AF11" s="47">
        <f t="shared" si="24"/>
        <v>4</v>
      </c>
      <c r="AG11" s="47">
        <f t="shared" si="25"/>
        <v>3</v>
      </c>
      <c r="AH11" s="46" t="str">
        <f t="shared" si="26"/>
        <v/>
      </c>
      <c r="AI11" s="46" t="str">
        <f t="shared" si="27"/>
        <v/>
      </c>
      <c r="AJ11" s="46" t="str">
        <f t="shared" si="28"/>
        <v/>
      </c>
      <c r="AK11" s="60" t="str">
        <f t="shared" si="29"/>
        <v/>
      </c>
      <c r="AL11" s="76" t="str">
        <f t="shared" si="30"/>
        <v/>
      </c>
      <c r="AM11" s="77" t="str">
        <f t="shared" si="31"/>
        <v/>
      </c>
      <c r="AN11" s="78" t="str">
        <f t="shared" si="32"/>
        <v/>
      </c>
      <c r="AO11" s="78" t="str">
        <f t="shared" si="33"/>
        <v/>
      </c>
      <c r="AP11" s="77">
        <f t="shared" si="34"/>
        <v>8.8000000000000007</v>
      </c>
      <c r="AQ11" s="77">
        <f t="shared" si="35"/>
        <v>11.3</v>
      </c>
      <c r="AR11" s="78">
        <f t="shared" si="36"/>
        <v>3.06</v>
      </c>
      <c r="AS11" s="78">
        <f t="shared" si="37"/>
        <v>1</v>
      </c>
      <c r="AT11" s="49" t="str">
        <f t="shared" si="38"/>
        <v/>
      </c>
      <c r="AU11" s="49" t="str">
        <f t="shared" si="39"/>
        <v/>
      </c>
      <c r="AV11" s="50" t="str">
        <f t="shared" si="40"/>
        <v/>
      </c>
      <c r="AW11" s="62" t="str">
        <f t="shared" si="41"/>
        <v/>
      </c>
      <c r="AX11" s="69" t="str">
        <f t="shared" si="42"/>
        <v>new</v>
      </c>
      <c r="AY11" s="70">
        <f>COUNTIF(E$5:E$204,"="&amp;E11)</f>
        <v>1</v>
      </c>
    </row>
    <row r="12" spans="1:52">
      <c r="A12" s="28" t="s">
        <v>108</v>
      </c>
      <c r="B12" s="27" t="s">
        <v>28</v>
      </c>
      <c r="C12" s="122">
        <f>COUNTIFS(B$4:B$1004,"="&amp;B12,A$4:A$1004,"="&amp;A12,V$4:V$1004,"&gt;"&amp;V12)+1</f>
        <v>8</v>
      </c>
      <c r="D12" s="28">
        <v>937</v>
      </c>
      <c r="E12" s="27" t="s">
        <v>111</v>
      </c>
      <c r="F12" s="29" t="s">
        <v>82</v>
      </c>
      <c r="G12" s="55">
        <f t="shared" si="0"/>
        <v>4</v>
      </c>
      <c r="H12" s="137" t="str">
        <f t="shared" si="1"/>
        <v/>
      </c>
      <c r="I12" s="137">
        <f t="shared" si="2"/>
        <v>3</v>
      </c>
      <c r="J12" s="137">
        <f t="shared" si="3"/>
        <v>3</v>
      </c>
      <c r="K12" s="56">
        <f t="shared" si="4"/>
        <v>10</v>
      </c>
      <c r="L12" s="55" t="str">
        <f t="shared" si="5"/>
        <v/>
      </c>
      <c r="M12" s="137" t="str">
        <f t="shared" si="6"/>
        <v/>
      </c>
      <c r="N12" s="137" t="str">
        <f t="shared" si="7"/>
        <v/>
      </c>
      <c r="O12" s="137" t="str">
        <f t="shared" si="8"/>
        <v/>
      </c>
      <c r="P12" s="56">
        <f t="shared" si="9"/>
        <v>0</v>
      </c>
      <c r="Q12" s="55" t="str">
        <f t="shared" si="10"/>
        <v/>
      </c>
      <c r="R12" s="137" t="str">
        <f t="shared" si="11"/>
        <v/>
      </c>
      <c r="S12" s="137" t="str">
        <f t="shared" si="12"/>
        <v/>
      </c>
      <c r="T12" s="137" t="str">
        <f t="shared" si="13"/>
        <v/>
      </c>
      <c r="U12" s="56">
        <f t="shared" si="14"/>
        <v>0</v>
      </c>
      <c r="V12" s="138">
        <f t="shared" si="15"/>
        <v>10</v>
      </c>
      <c r="W12" s="55" t="str">
        <f t="shared" si="16"/>
        <v>F</v>
      </c>
      <c r="X12" s="56" t="str">
        <f t="shared" si="17"/>
        <v>U11</v>
      </c>
      <c r="Y12" s="114">
        <f>COUNTIF(D$5:D$995,"="&amp;D12)-1</f>
        <v>0</v>
      </c>
      <c r="Z12" s="73">
        <f t="shared" si="18"/>
        <v>3</v>
      </c>
      <c r="AA12" s="47" t="str">
        <f t="shared" si="19"/>
        <v/>
      </c>
      <c r="AB12" s="47">
        <f t="shared" si="20"/>
        <v>4</v>
      </c>
      <c r="AC12" s="47">
        <f t="shared" si="21"/>
        <v>4</v>
      </c>
      <c r="AD12" s="47" t="str">
        <f t="shared" si="22"/>
        <v/>
      </c>
      <c r="AE12" s="47" t="str">
        <f t="shared" si="23"/>
        <v/>
      </c>
      <c r="AF12" s="47" t="str">
        <f t="shared" si="24"/>
        <v/>
      </c>
      <c r="AG12" s="47" t="str">
        <f t="shared" si="25"/>
        <v/>
      </c>
      <c r="AH12" s="46" t="str">
        <f t="shared" si="26"/>
        <v/>
      </c>
      <c r="AI12" s="46" t="str">
        <f t="shared" si="27"/>
        <v/>
      </c>
      <c r="AJ12" s="46" t="str">
        <f t="shared" si="28"/>
        <v/>
      </c>
      <c r="AK12" s="60" t="str">
        <f t="shared" si="29"/>
        <v/>
      </c>
      <c r="AL12" s="76">
        <f t="shared" si="30"/>
        <v>9.1</v>
      </c>
      <c r="AM12" s="77" t="str">
        <f t="shared" si="31"/>
        <v/>
      </c>
      <c r="AN12" s="78">
        <f t="shared" si="32"/>
        <v>3.12</v>
      </c>
      <c r="AO12" s="78">
        <f t="shared" si="33"/>
        <v>3.59</v>
      </c>
      <c r="AP12" s="77" t="str">
        <f t="shared" si="34"/>
        <v/>
      </c>
      <c r="AQ12" s="77" t="str">
        <f t="shared" si="35"/>
        <v/>
      </c>
      <c r="AR12" s="78" t="str">
        <f t="shared" si="36"/>
        <v/>
      </c>
      <c r="AS12" s="78" t="str">
        <f t="shared" si="37"/>
        <v/>
      </c>
      <c r="AT12" s="49" t="str">
        <f t="shared" si="38"/>
        <v/>
      </c>
      <c r="AU12" s="49" t="str">
        <f t="shared" si="39"/>
        <v/>
      </c>
      <c r="AV12" s="50" t="str">
        <f t="shared" si="40"/>
        <v/>
      </c>
      <c r="AW12" s="62" t="str">
        <f t="shared" si="41"/>
        <v/>
      </c>
      <c r="AX12" s="69" t="str">
        <f t="shared" si="42"/>
        <v/>
      </c>
      <c r="AY12" s="70">
        <f>COUNTIF(E$5:E$204,"="&amp;E12)</f>
        <v>1</v>
      </c>
    </row>
    <row r="13" spans="1:52">
      <c r="A13" s="28" t="s">
        <v>108</v>
      </c>
      <c r="B13" s="27" t="s">
        <v>28</v>
      </c>
      <c r="C13" s="122">
        <f>COUNTIFS(B$4:B$1004,"="&amp;B13,A$4:A$1004,"="&amp;A13,V$4:V$1004,"&gt;"&amp;V13)+1</f>
        <v>9</v>
      </c>
      <c r="D13" s="28">
        <v>938</v>
      </c>
      <c r="E13" s="27" t="s">
        <v>112</v>
      </c>
      <c r="F13" s="29" t="s">
        <v>3</v>
      </c>
      <c r="G13" s="55" t="str">
        <f t="shared" si="0"/>
        <v/>
      </c>
      <c r="H13" s="137" t="str">
        <f t="shared" si="1"/>
        <v/>
      </c>
      <c r="I13" s="137" t="str">
        <f t="shared" si="2"/>
        <v/>
      </c>
      <c r="J13" s="137" t="str">
        <f t="shared" si="3"/>
        <v/>
      </c>
      <c r="K13" s="56">
        <f t="shared" si="4"/>
        <v>0</v>
      </c>
      <c r="L13" s="55">
        <f t="shared" si="5"/>
        <v>3</v>
      </c>
      <c r="M13" s="137">
        <f t="shared" si="6"/>
        <v>4</v>
      </c>
      <c r="N13" s="137">
        <f t="shared" si="7"/>
        <v>1</v>
      </c>
      <c r="O13" s="137" t="str">
        <f t="shared" si="8"/>
        <v/>
      </c>
      <c r="P13" s="56">
        <f t="shared" si="9"/>
        <v>8</v>
      </c>
      <c r="Q13" s="55" t="str">
        <f t="shared" si="10"/>
        <v/>
      </c>
      <c r="R13" s="137" t="str">
        <f t="shared" si="11"/>
        <v/>
      </c>
      <c r="S13" s="137" t="str">
        <f t="shared" si="12"/>
        <v/>
      </c>
      <c r="T13" s="137" t="str">
        <f t="shared" si="13"/>
        <v/>
      </c>
      <c r="U13" s="56">
        <f t="shared" si="14"/>
        <v>0</v>
      </c>
      <c r="V13" s="138">
        <f t="shared" si="15"/>
        <v>8</v>
      </c>
      <c r="W13" s="55" t="str">
        <f t="shared" si="16"/>
        <v>F</v>
      </c>
      <c r="X13" s="56" t="str">
        <f t="shared" si="17"/>
        <v>U11</v>
      </c>
      <c r="Y13" s="114">
        <f>COUNTIF(D$5:D$995,"="&amp;D13)-1</f>
        <v>0</v>
      </c>
      <c r="Z13" s="73" t="str">
        <f t="shared" si="18"/>
        <v/>
      </c>
      <c r="AA13" s="47" t="str">
        <f t="shared" si="19"/>
        <v/>
      </c>
      <c r="AB13" s="47" t="str">
        <f t="shared" si="20"/>
        <v/>
      </c>
      <c r="AC13" s="47" t="str">
        <f t="shared" si="21"/>
        <v/>
      </c>
      <c r="AD13" s="47">
        <f t="shared" si="22"/>
        <v>4</v>
      </c>
      <c r="AE13" s="47">
        <f t="shared" si="23"/>
        <v>3</v>
      </c>
      <c r="AF13" s="47">
        <f t="shared" si="24"/>
        <v>6</v>
      </c>
      <c r="AG13" s="47" t="str">
        <f t="shared" si="25"/>
        <v/>
      </c>
      <c r="AH13" s="46" t="str">
        <f t="shared" si="26"/>
        <v/>
      </c>
      <c r="AI13" s="46" t="str">
        <f t="shared" si="27"/>
        <v/>
      </c>
      <c r="AJ13" s="46" t="str">
        <f t="shared" si="28"/>
        <v/>
      </c>
      <c r="AK13" s="60" t="str">
        <f t="shared" si="29"/>
        <v/>
      </c>
      <c r="AL13" s="76" t="str">
        <f t="shared" si="30"/>
        <v/>
      </c>
      <c r="AM13" s="77" t="str">
        <f t="shared" si="31"/>
        <v/>
      </c>
      <c r="AN13" s="78" t="str">
        <f t="shared" si="32"/>
        <v/>
      </c>
      <c r="AO13" s="78" t="str">
        <f t="shared" si="33"/>
        <v/>
      </c>
      <c r="AP13" s="77">
        <f t="shared" si="34"/>
        <v>8.8000000000000007</v>
      </c>
      <c r="AQ13" s="77">
        <f t="shared" si="35"/>
        <v>12.9</v>
      </c>
      <c r="AR13" s="78">
        <f t="shared" si="36"/>
        <v>3.01</v>
      </c>
      <c r="AS13" s="78" t="str">
        <f t="shared" si="37"/>
        <v/>
      </c>
      <c r="AT13" s="49" t="str">
        <f t="shared" si="38"/>
        <v/>
      </c>
      <c r="AU13" s="49" t="str">
        <f t="shared" si="39"/>
        <v/>
      </c>
      <c r="AV13" s="50" t="str">
        <f t="shared" si="40"/>
        <v/>
      </c>
      <c r="AW13" s="62" t="str">
        <f t="shared" si="41"/>
        <v/>
      </c>
      <c r="AX13" s="69" t="str">
        <f t="shared" si="42"/>
        <v/>
      </c>
      <c r="AY13" s="70">
        <f>COUNTIF(E$5:E$204,"="&amp;E13)</f>
        <v>1</v>
      </c>
    </row>
    <row r="14" spans="1:52">
      <c r="A14" s="28" t="s">
        <v>108</v>
      </c>
      <c r="B14" s="27" t="s">
        <v>28</v>
      </c>
      <c r="C14" s="122">
        <f>COUNTIFS(B$4:B$1004,"="&amp;B14,A$4:A$1004,"="&amp;A14,V$4:V$1004,"&gt;"&amp;V14)+1</f>
        <v>10</v>
      </c>
      <c r="D14" s="28">
        <v>935</v>
      </c>
      <c r="E14" s="27" t="s">
        <v>109</v>
      </c>
      <c r="F14" s="29" t="s">
        <v>79</v>
      </c>
      <c r="G14" s="55">
        <f t="shared" si="0"/>
        <v>1</v>
      </c>
      <c r="H14" s="137" t="str">
        <f t="shared" si="1"/>
        <v/>
      </c>
      <c r="I14" s="137">
        <f t="shared" si="2"/>
        <v>1</v>
      </c>
      <c r="J14" s="137" t="str">
        <f t="shared" si="3"/>
        <v/>
      </c>
      <c r="K14" s="56">
        <f t="shared" si="4"/>
        <v>2</v>
      </c>
      <c r="L14" s="55" t="str">
        <f t="shared" si="5"/>
        <v/>
      </c>
      <c r="M14" s="137" t="str">
        <f t="shared" si="6"/>
        <v/>
      </c>
      <c r="N14" s="137" t="str">
        <f t="shared" si="7"/>
        <v/>
      </c>
      <c r="O14" s="137" t="str">
        <f t="shared" si="8"/>
        <v/>
      </c>
      <c r="P14" s="56">
        <f t="shared" si="9"/>
        <v>0</v>
      </c>
      <c r="Q14" s="55" t="str">
        <f t="shared" si="10"/>
        <v/>
      </c>
      <c r="R14" s="137" t="str">
        <f t="shared" si="11"/>
        <v/>
      </c>
      <c r="S14" s="137" t="str">
        <f t="shared" si="12"/>
        <v/>
      </c>
      <c r="T14" s="137" t="str">
        <f t="shared" si="13"/>
        <v/>
      </c>
      <c r="U14" s="56">
        <f t="shared" si="14"/>
        <v>0</v>
      </c>
      <c r="V14" s="138">
        <f t="shared" si="15"/>
        <v>2</v>
      </c>
      <c r="W14" s="55" t="str">
        <f t="shared" si="16"/>
        <v>F</v>
      </c>
      <c r="X14" s="56" t="str">
        <f t="shared" si="17"/>
        <v>U11</v>
      </c>
      <c r="Y14" s="114">
        <f>COUNTIF(D$5:D$995,"="&amp;D14)-1</f>
        <v>0</v>
      </c>
      <c r="Z14" s="73">
        <f t="shared" si="18"/>
        <v>6</v>
      </c>
      <c r="AA14" s="47" t="str">
        <f t="shared" si="19"/>
        <v/>
      </c>
      <c r="AB14" s="47">
        <f t="shared" si="20"/>
        <v>6</v>
      </c>
      <c r="AC14" s="47" t="str">
        <f t="shared" si="21"/>
        <v/>
      </c>
      <c r="AD14" s="47" t="str">
        <f t="shared" si="22"/>
        <v/>
      </c>
      <c r="AE14" s="47" t="str">
        <f t="shared" si="23"/>
        <v/>
      </c>
      <c r="AF14" s="47" t="str">
        <f t="shared" si="24"/>
        <v/>
      </c>
      <c r="AG14" s="47" t="str">
        <f t="shared" si="25"/>
        <v/>
      </c>
      <c r="AH14" s="46" t="str">
        <f t="shared" si="26"/>
        <v/>
      </c>
      <c r="AI14" s="46" t="str">
        <f t="shared" si="27"/>
        <v/>
      </c>
      <c r="AJ14" s="46" t="str">
        <f t="shared" si="28"/>
        <v/>
      </c>
      <c r="AK14" s="60" t="str">
        <f t="shared" si="29"/>
        <v/>
      </c>
      <c r="AL14" s="76">
        <f t="shared" si="30"/>
        <v>9.6</v>
      </c>
      <c r="AM14" s="77" t="str">
        <f t="shared" si="31"/>
        <v/>
      </c>
      <c r="AN14" s="78">
        <f t="shared" si="32"/>
        <v>2.64</v>
      </c>
      <c r="AO14" s="78" t="str">
        <f t="shared" si="33"/>
        <v/>
      </c>
      <c r="AP14" s="77" t="str">
        <f t="shared" si="34"/>
        <v/>
      </c>
      <c r="AQ14" s="77" t="str">
        <f t="shared" si="35"/>
        <v/>
      </c>
      <c r="AR14" s="78" t="str">
        <f t="shared" si="36"/>
        <v/>
      </c>
      <c r="AS14" s="78" t="str">
        <f t="shared" si="37"/>
        <v/>
      </c>
      <c r="AT14" s="49" t="str">
        <f t="shared" si="38"/>
        <v/>
      </c>
      <c r="AU14" s="49" t="str">
        <f t="shared" si="39"/>
        <v/>
      </c>
      <c r="AV14" s="50" t="str">
        <f t="shared" si="40"/>
        <v/>
      </c>
      <c r="AW14" s="62" t="str">
        <f t="shared" si="41"/>
        <v/>
      </c>
      <c r="AX14" s="69" t="str">
        <f t="shared" si="42"/>
        <v/>
      </c>
      <c r="AY14" s="70">
        <f>COUNTIF(E$5:E$204,"="&amp;E14)</f>
        <v>1</v>
      </c>
    </row>
    <row r="15" spans="1:52">
      <c r="A15" s="28" t="s">
        <v>108</v>
      </c>
      <c r="B15" s="27" t="s">
        <v>28</v>
      </c>
      <c r="C15" s="122">
        <f>COUNTIFS(B$4:B$1004,"="&amp;B15,A$4:A$1004,"="&amp;A15,V$4:V$1004,"&gt;"&amp;V15)+1</f>
        <v>10</v>
      </c>
      <c r="D15" s="28">
        <v>936</v>
      </c>
      <c r="E15" s="27" t="s">
        <v>110</v>
      </c>
      <c r="F15" s="29" t="s">
        <v>62</v>
      </c>
      <c r="G15" s="55" t="str">
        <f t="shared" si="0"/>
        <v/>
      </c>
      <c r="H15" s="137" t="str">
        <f t="shared" si="1"/>
        <v/>
      </c>
      <c r="I15" s="137" t="str">
        <f t="shared" si="2"/>
        <v/>
      </c>
      <c r="J15" s="137">
        <f t="shared" si="3"/>
        <v>2</v>
      </c>
      <c r="K15" s="56">
        <f t="shared" si="4"/>
        <v>2</v>
      </c>
      <c r="L15" s="55" t="str">
        <f t="shared" si="5"/>
        <v/>
      </c>
      <c r="M15" s="137" t="str">
        <f t="shared" si="6"/>
        <v/>
      </c>
      <c r="N15" s="137" t="str">
        <f t="shared" si="7"/>
        <v/>
      </c>
      <c r="O15" s="137" t="str">
        <f t="shared" si="8"/>
        <v/>
      </c>
      <c r="P15" s="56">
        <f t="shared" si="9"/>
        <v>0</v>
      </c>
      <c r="Q15" s="55" t="str">
        <f t="shared" si="10"/>
        <v/>
      </c>
      <c r="R15" s="137" t="str">
        <f t="shared" si="11"/>
        <v/>
      </c>
      <c r="S15" s="137" t="str">
        <f t="shared" si="12"/>
        <v/>
      </c>
      <c r="T15" s="137" t="str">
        <f t="shared" si="13"/>
        <v/>
      </c>
      <c r="U15" s="56">
        <f t="shared" si="14"/>
        <v>0</v>
      </c>
      <c r="V15" s="138">
        <f t="shared" si="15"/>
        <v>2</v>
      </c>
      <c r="W15" s="55" t="str">
        <f t="shared" si="16"/>
        <v>F</v>
      </c>
      <c r="X15" s="56" t="str">
        <f t="shared" si="17"/>
        <v>U11</v>
      </c>
      <c r="Y15" s="114">
        <f>COUNTIF(D$5:D$995,"="&amp;D15)-1</f>
        <v>0</v>
      </c>
      <c r="Z15" s="73">
        <f t="shared" si="18"/>
        <v>7</v>
      </c>
      <c r="AA15" s="47" t="str">
        <f t="shared" si="19"/>
        <v/>
      </c>
      <c r="AB15" s="47">
        <f t="shared" si="20"/>
        <v>7</v>
      </c>
      <c r="AC15" s="47">
        <f t="shared" si="21"/>
        <v>5</v>
      </c>
      <c r="AD15" s="47" t="str">
        <f t="shared" si="22"/>
        <v/>
      </c>
      <c r="AE15" s="47" t="str">
        <f t="shared" si="23"/>
        <v/>
      </c>
      <c r="AF15" s="47" t="str">
        <f t="shared" si="24"/>
        <v/>
      </c>
      <c r="AG15" s="47" t="str">
        <f t="shared" si="25"/>
        <v/>
      </c>
      <c r="AH15" s="46" t="str">
        <f t="shared" si="26"/>
        <v/>
      </c>
      <c r="AI15" s="46" t="str">
        <f t="shared" si="27"/>
        <v/>
      </c>
      <c r="AJ15" s="46" t="str">
        <f t="shared" si="28"/>
        <v/>
      </c>
      <c r="AK15" s="60" t="str">
        <f t="shared" si="29"/>
        <v/>
      </c>
      <c r="AL15" s="76">
        <f t="shared" si="30"/>
        <v>9.8000000000000007</v>
      </c>
      <c r="AM15" s="77" t="str">
        <f t="shared" si="31"/>
        <v/>
      </c>
      <c r="AN15" s="78">
        <f t="shared" si="32"/>
        <v>1.82</v>
      </c>
      <c r="AO15" s="78">
        <f t="shared" si="33"/>
        <v>3.17</v>
      </c>
      <c r="AP15" s="77" t="str">
        <f t="shared" si="34"/>
        <v/>
      </c>
      <c r="AQ15" s="77" t="str">
        <f t="shared" si="35"/>
        <v/>
      </c>
      <c r="AR15" s="78" t="str">
        <f t="shared" si="36"/>
        <v/>
      </c>
      <c r="AS15" s="78" t="str">
        <f t="shared" si="37"/>
        <v/>
      </c>
      <c r="AT15" s="49" t="str">
        <f t="shared" si="38"/>
        <v/>
      </c>
      <c r="AU15" s="49" t="str">
        <f t="shared" si="39"/>
        <v/>
      </c>
      <c r="AV15" s="50" t="str">
        <f t="shared" si="40"/>
        <v/>
      </c>
      <c r="AW15" s="62" t="str">
        <f t="shared" si="41"/>
        <v/>
      </c>
      <c r="AX15" s="69" t="str">
        <f t="shared" si="42"/>
        <v/>
      </c>
      <c r="AY15" s="70">
        <f>COUNTIF(E$5:E$204,"="&amp;E15)</f>
        <v>1</v>
      </c>
    </row>
    <row r="16" spans="1:52">
      <c r="A16" s="28" t="s">
        <v>108</v>
      </c>
      <c r="B16" s="27" t="s">
        <v>1</v>
      </c>
      <c r="C16" s="122">
        <f>COUNTIFS(B$4:B$1004,"="&amp;B16,A$4:A$1004,"="&amp;A16,V$4:V$1004,"&gt;"&amp;V16)+1</f>
        <v>1</v>
      </c>
      <c r="D16" s="28">
        <v>949</v>
      </c>
      <c r="E16" s="27" t="s">
        <v>124</v>
      </c>
      <c r="F16" s="29" t="s">
        <v>17</v>
      </c>
      <c r="G16" s="55">
        <f t="shared" si="0"/>
        <v>5</v>
      </c>
      <c r="H16" s="137" t="str">
        <f t="shared" si="1"/>
        <v/>
      </c>
      <c r="I16" s="137">
        <f t="shared" si="2"/>
        <v>1</v>
      </c>
      <c r="J16" s="137">
        <f t="shared" si="3"/>
        <v>5</v>
      </c>
      <c r="K16" s="56">
        <f t="shared" si="4"/>
        <v>11</v>
      </c>
      <c r="L16" s="55">
        <f t="shared" si="5"/>
        <v>7</v>
      </c>
      <c r="M16" s="137" t="str">
        <f t="shared" si="6"/>
        <v/>
      </c>
      <c r="N16" s="137">
        <f t="shared" si="7"/>
        <v>7</v>
      </c>
      <c r="O16" s="137">
        <f t="shared" si="8"/>
        <v>7</v>
      </c>
      <c r="P16" s="56">
        <f t="shared" si="9"/>
        <v>21</v>
      </c>
      <c r="Q16" s="55">
        <f t="shared" si="10"/>
        <v>5</v>
      </c>
      <c r="R16" s="137" t="str">
        <f t="shared" si="11"/>
        <v/>
      </c>
      <c r="S16" s="137">
        <f t="shared" si="12"/>
        <v>7</v>
      </c>
      <c r="T16" s="137">
        <f t="shared" si="13"/>
        <v>5</v>
      </c>
      <c r="U16" s="56">
        <f t="shared" si="14"/>
        <v>17</v>
      </c>
      <c r="V16" s="138">
        <f t="shared" si="15"/>
        <v>49</v>
      </c>
      <c r="W16" s="55" t="str">
        <f t="shared" si="16"/>
        <v>M</v>
      </c>
      <c r="X16" s="56" t="str">
        <f t="shared" si="17"/>
        <v>U11</v>
      </c>
      <c r="Y16" s="114">
        <f>COUNTIF(D$5:D$995,"="&amp;D16)-1</f>
        <v>0</v>
      </c>
      <c r="Z16" s="73">
        <f t="shared" si="18"/>
        <v>2</v>
      </c>
      <c r="AA16" s="47" t="str">
        <f t="shared" si="19"/>
        <v/>
      </c>
      <c r="AB16" s="47">
        <f t="shared" si="20"/>
        <v>6</v>
      </c>
      <c r="AC16" s="47">
        <f t="shared" si="21"/>
        <v>2</v>
      </c>
      <c r="AD16" s="47">
        <f t="shared" si="22"/>
        <v>1</v>
      </c>
      <c r="AE16" s="47" t="str">
        <f t="shared" si="23"/>
        <v/>
      </c>
      <c r="AF16" s="47">
        <f t="shared" si="24"/>
        <v>1</v>
      </c>
      <c r="AG16" s="47">
        <f t="shared" si="25"/>
        <v>1</v>
      </c>
      <c r="AH16" s="46">
        <f t="shared" si="26"/>
        <v>2</v>
      </c>
      <c r="AI16" s="46" t="str">
        <f t="shared" si="27"/>
        <v/>
      </c>
      <c r="AJ16" s="46">
        <f t="shared" si="28"/>
        <v>1</v>
      </c>
      <c r="AK16" s="60">
        <f t="shared" si="29"/>
        <v>2</v>
      </c>
      <c r="AL16" s="76">
        <f t="shared" si="30"/>
        <v>8</v>
      </c>
      <c r="AM16" s="77" t="str">
        <f t="shared" si="31"/>
        <v/>
      </c>
      <c r="AN16" s="78">
        <f t="shared" si="32"/>
        <v>2.96</v>
      </c>
      <c r="AO16" s="78">
        <f t="shared" si="33"/>
        <v>5.93</v>
      </c>
      <c r="AP16" s="77">
        <f t="shared" si="34"/>
        <v>8.1</v>
      </c>
      <c r="AQ16" s="77" t="str">
        <f t="shared" si="35"/>
        <v/>
      </c>
      <c r="AR16" s="78">
        <f t="shared" si="36"/>
        <v>3.18</v>
      </c>
      <c r="AS16" s="78">
        <f t="shared" si="37"/>
        <v>1.1000000000000001</v>
      </c>
      <c r="AT16" s="49">
        <f t="shared" si="38"/>
        <v>8</v>
      </c>
      <c r="AU16" s="49" t="str">
        <f t="shared" si="39"/>
        <v/>
      </c>
      <c r="AV16" s="50">
        <f t="shared" si="40"/>
        <v>1.1000000000000001</v>
      </c>
      <c r="AW16" s="62">
        <f t="shared" si="41"/>
        <v>6.42</v>
      </c>
      <c r="AX16" s="69" t="str">
        <f t="shared" si="42"/>
        <v/>
      </c>
      <c r="AY16" s="70">
        <f>COUNTIF(E$5:E$204,"="&amp;E16)</f>
        <v>1</v>
      </c>
    </row>
    <row r="17" spans="1:51">
      <c r="A17" s="28" t="s">
        <v>108</v>
      </c>
      <c r="B17" s="27" t="s">
        <v>1</v>
      </c>
      <c r="C17" s="122">
        <f>COUNTIFS(B$4:B$1004,"="&amp;B17,A$4:A$1004,"="&amp;A17,V$4:V$1004,"&gt;"&amp;V17)+1</f>
        <v>2</v>
      </c>
      <c r="D17" s="28">
        <v>947</v>
      </c>
      <c r="E17" s="27" t="s">
        <v>122</v>
      </c>
      <c r="F17" s="29" t="s">
        <v>17</v>
      </c>
      <c r="G17" s="55">
        <f t="shared" si="0"/>
        <v>7</v>
      </c>
      <c r="H17" s="137" t="str">
        <f t="shared" si="1"/>
        <v/>
      </c>
      <c r="I17" s="137">
        <f t="shared" si="2"/>
        <v>7</v>
      </c>
      <c r="J17" s="137">
        <f t="shared" si="3"/>
        <v>7</v>
      </c>
      <c r="K17" s="56">
        <f t="shared" si="4"/>
        <v>21</v>
      </c>
      <c r="L17" s="55" t="str">
        <f t="shared" si="5"/>
        <v/>
      </c>
      <c r="M17" s="137" t="str">
        <f t="shared" si="6"/>
        <v/>
      </c>
      <c r="N17" s="137" t="str">
        <f t="shared" si="7"/>
        <v/>
      </c>
      <c r="O17" s="137" t="str">
        <f t="shared" si="8"/>
        <v/>
      </c>
      <c r="P17" s="56">
        <f t="shared" si="9"/>
        <v>0</v>
      </c>
      <c r="Q17" s="55">
        <f t="shared" si="10"/>
        <v>7</v>
      </c>
      <c r="R17" s="137" t="str">
        <f t="shared" si="11"/>
        <v/>
      </c>
      <c r="S17" s="137">
        <f t="shared" si="12"/>
        <v>4</v>
      </c>
      <c r="T17" s="137">
        <f t="shared" si="13"/>
        <v>7</v>
      </c>
      <c r="U17" s="56">
        <f t="shared" si="14"/>
        <v>18</v>
      </c>
      <c r="V17" s="138">
        <f t="shared" si="15"/>
        <v>39</v>
      </c>
      <c r="W17" s="55" t="str">
        <f t="shared" si="16"/>
        <v>M</v>
      </c>
      <c r="X17" s="56" t="str">
        <f t="shared" si="17"/>
        <v>U11</v>
      </c>
      <c r="Y17" s="114">
        <f>COUNTIF(D$5:D$995,"="&amp;D17)-1</f>
        <v>0</v>
      </c>
      <c r="Z17" s="73">
        <f t="shared" si="18"/>
        <v>1</v>
      </c>
      <c r="AA17" s="47" t="str">
        <f t="shared" si="19"/>
        <v/>
      </c>
      <c r="AB17" s="47">
        <f t="shared" si="20"/>
        <v>1</v>
      </c>
      <c r="AC17" s="47">
        <f t="shared" si="21"/>
        <v>1</v>
      </c>
      <c r="AD17" s="47" t="str">
        <f t="shared" si="22"/>
        <v/>
      </c>
      <c r="AE17" s="47" t="str">
        <f t="shared" si="23"/>
        <v/>
      </c>
      <c r="AF17" s="47" t="str">
        <f t="shared" si="24"/>
        <v/>
      </c>
      <c r="AG17" s="47" t="str">
        <f t="shared" si="25"/>
        <v/>
      </c>
      <c r="AH17" s="46">
        <f t="shared" si="26"/>
        <v>1</v>
      </c>
      <c r="AI17" s="46" t="str">
        <f t="shared" si="27"/>
        <v/>
      </c>
      <c r="AJ17" s="46">
        <f t="shared" si="28"/>
        <v>3</v>
      </c>
      <c r="AK17" s="60">
        <f t="shared" si="29"/>
        <v>1</v>
      </c>
      <c r="AL17" s="76">
        <f t="shared" si="30"/>
        <v>7.5</v>
      </c>
      <c r="AM17" s="77" t="str">
        <f t="shared" si="31"/>
        <v/>
      </c>
      <c r="AN17" s="78">
        <f t="shared" si="32"/>
        <v>4.3099999999999996</v>
      </c>
      <c r="AO17" s="78">
        <f t="shared" si="33"/>
        <v>6.87</v>
      </c>
      <c r="AP17" s="77" t="str">
        <f t="shared" si="34"/>
        <v/>
      </c>
      <c r="AQ17" s="77" t="str">
        <f t="shared" si="35"/>
        <v/>
      </c>
      <c r="AR17" s="78" t="str">
        <f t="shared" si="36"/>
        <v/>
      </c>
      <c r="AS17" s="78" t="str">
        <f t="shared" si="37"/>
        <v/>
      </c>
      <c r="AT17" s="49">
        <f t="shared" si="38"/>
        <v>7.7</v>
      </c>
      <c r="AU17" s="49" t="str">
        <f t="shared" si="39"/>
        <v/>
      </c>
      <c r="AV17" s="50">
        <f t="shared" si="40"/>
        <v>1</v>
      </c>
      <c r="AW17" s="62">
        <f t="shared" si="41"/>
        <v>6.8</v>
      </c>
      <c r="AX17" s="69" t="str">
        <f t="shared" si="42"/>
        <v/>
      </c>
      <c r="AY17" s="70">
        <f>COUNTIF(E$5:E$204,"="&amp;E17)</f>
        <v>1</v>
      </c>
    </row>
    <row r="18" spans="1:51">
      <c r="A18" s="28" t="s">
        <v>108</v>
      </c>
      <c r="B18" s="27" t="s">
        <v>1</v>
      </c>
      <c r="C18" s="122">
        <f>COUNTIFS(B$4:B$1004,"="&amp;B18,A$4:A$1004,"="&amp;A18,V$4:V$1004,"&gt;"&amp;V18)+1</f>
        <v>3</v>
      </c>
      <c r="D18" s="28">
        <v>944</v>
      </c>
      <c r="E18" s="27" t="s">
        <v>119</v>
      </c>
      <c r="F18" s="29" t="s">
        <v>68</v>
      </c>
      <c r="G18" s="55">
        <f t="shared" si="0"/>
        <v>4</v>
      </c>
      <c r="H18" s="137" t="str">
        <f t="shared" si="1"/>
        <v/>
      </c>
      <c r="I18" s="137">
        <f t="shared" si="2"/>
        <v>5</v>
      </c>
      <c r="J18" s="137">
        <f t="shared" si="3"/>
        <v>4</v>
      </c>
      <c r="K18" s="56">
        <f t="shared" si="4"/>
        <v>13</v>
      </c>
      <c r="L18" s="55">
        <f t="shared" si="5"/>
        <v>4</v>
      </c>
      <c r="M18" s="137">
        <f t="shared" si="6"/>
        <v>5</v>
      </c>
      <c r="N18" s="137">
        <f t="shared" si="7"/>
        <v>4</v>
      </c>
      <c r="O18" s="137">
        <f t="shared" si="8"/>
        <v>3</v>
      </c>
      <c r="P18" s="56">
        <f t="shared" si="9"/>
        <v>13</v>
      </c>
      <c r="Q18" s="55">
        <f t="shared" si="10"/>
        <v>2</v>
      </c>
      <c r="R18" s="137">
        <f t="shared" si="11"/>
        <v>5</v>
      </c>
      <c r="S18" s="137">
        <f t="shared" si="12"/>
        <v>2</v>
      </c>
      <c r="T18" s="137">
        <f t="shared" si="13"/>
        <v>3</v>
      </c>
      <c r="U18" s="56">
        <f t="shared" si="14"/>
        <v>10</v>
      </c>
      <c r="V18" s="138">
        <f t="shared" si="15"/>
        <v>36</v>
      </c>
      <c r="W18" s="55" t="str">
        <f t="shared" si="16"/>
        <v>M</v>
      </c>
      <c r="X18" s="56" t="str">
        <f t="shared" si="17"/>
        <v>U11</v>
      </c>
      <c r="Y18" s="114">
        <f>COUNTIF(D$5:D$995,"="&amp;D18)-1</f>
        <v>0</v>
      </c>
      <c r="Z18" s="73">
        <f t="shared" si="18"/>
        <v>3</v>
      </c>
      <c r="AA18" s="47" t="str">
        <f t="shared" si="19"/>
        <v/>
      </c>
      <c r="AB18" s="47">
        <f t="shared" si="20"/>
        <v>2</v>
      </c>
      <c r="AC18" s="47">
        <f t="shared" si="21"/>
        <v>3</v>
      </c>
      <c r="AD18" s="47">
        <f t="shared" si="22"/>
        <v>3</v>
      </c>
      <c r="AE18" s="47">
        <f t="shared" si="23"/>
        <v>2</v>
      </c>
      <c r="AF18" s="47">
        <f t="shared" si="24"/>
        <v>3</v>
      </c>
      <c r="AG18" s="47">
        <f t="shared" si="25"/>
        <v>4</v>
      </c>
      <c r="AH18" s="46">
        <f t="shared" si="26"/>
        <v>5</v>
      </c>
      <c r="AI18" s="46">
        <f t="shared" si="27"/>
        <v>2</v>
      </c>
      <c r="AJ18" s="46">
        <f t="shared" si="28"/>
        <v>5</v>
      </c>
      <c r="AK18" s="60">
        <f t="shared" si="29"/>
        <v>4</v>
      </c>
      <c r="AL18" s="76">
        <f t="shared" si="30"/>
        <v>8.5</v>
      </c>
      <c r="AM18" s="77" t="str">
        <f t="shared" si="31"/>
        <v/>
      </c>
      <c r="AN18" s="78">
        <f t="shared" si="32"/>
        <v>3.24</v>
      </c>
      <c r="AO18" s="78">
        <f t="shared" si="33"/>
        <v>5.64</v>
      </c>
      <c r="AP18" s="77">
        <f t="shared" si="34"/>
        <v>8.5</v>
      </c>
      <c r="AQ18" s="77">
        <f t="shared" si="35"/>
        <v>12.3</v>
      </c>
      <c r="AR18" s="78">
        <f t="shared" si="36"/>
        <v>2.84</v>
      </c>
      <c r="AS18" s="78">
        <f t="shared" si="37"/>
        <v>0.9</v>
      </c>
      <c r="AT18" s="49">
        <f t="shared" si="38"/>
        <v>8.4</v>
      </c>
      <c r="AU18" s="49">
        <f t="shared" si="39"/>
        <v>12.1</v>
      </c>
      <c r="AV18" s="50">
        <f t="shared" si="40"/>
        <v>0.95</v>
      </c>
      <c r="AW18" s="62">
        <f t="shared" si="41"/>
        <v>5.5</v>
      </c>
      <c r="AX18" s="69" t="str">
        <f t="shared" si="42"/>
        <v/>
      </c>
      <c r="AY18" s="70">
        <f>COUNTIF(E$5:E$204,"="&amp;E18)</f>
        <v>1</v>
      </c>
    </row>
    <row r="19" spans="1:51">
      <c r="A19" s="28" t="s">
        <v>108</v>
      </c>
      <c r="B19" s="27" t="s">
        <v>1</v>
      </c>
      <c r="C19" s="122">
        <f>COUNTIFS(B$4:B$1004,"="&amp;B19,A$4:A$1004,"="&amp;A19,V$4:V$1004,"&gt;"&amp;V19)+1</f>
        <v>4</v>
      </c>
      <c r="D19" s="28">
        <v>953</v>
      </c>
      <c r="E19" s="27" t="s">
        <v>128</v>
      </c>
      <c r="F19" s="29" t="s">
        <v>24</v>
      </c>
      <c r="G19" s="55" t="str">
        <f t="shared" si="0"/>
        <v/>
      </c>
      <c r="H19" s="137">
        <f t="shared" si="1"/>
        <v>7</v>
      </c>
      <c r="I19" s="137" t="str">
        <f t="shared" si="2"/>
        <v/>
      </c>
      <c r="J19" s="137" t="str">
        <f t="shared" si="3"/>
        <v/>
      </c>
      <c r="K19" s="56">
        <f t="shared" si="4"/>
        <v>7</v>
      </c>
      <c r="L19" s="55" t="str">
        <f t="shared" si="5"/>
        <v/>
      </c>
      <c r="M19" s="137">
        <f t="shared" si="6"/>
        <v>7</v>
      </c>
      <c r="N19" s="137">
        <f t="shared" si="7"/>
        <v>2</v>
      </c>
      <c r="O19" s="137">
        <f t="shared" si="8"/>
        <v>5</v>
      </c>
      <c r="P19" s="56">
        <f t="shared" si="9"/>
        <v>14</v>
      </c>
      <c r="Q19" s="55" t="str">
        <f t="shared" si="10"/>
        <v/>
      </c>
      <c r="R19" s="137">
        <f t="shared" si="11"/>
        <v>7</v>
      </c>
      <c r="S19" s="137">
        <f t="shared" si="12"/>
        <v>5</v>
      </c>
      <c r="T19" s="137" t="str">
        <f t="shared" si="13"/>
        <v/>
      </c>
      <c r="U19" s="56">
        <f t="shared" si="14"/>
        <v>12</v>
      </c>
      <c r="V19" s="138">
        <f t="shared" si="15"/>
        <v>33</v>
      </c>
      <c r="W19" s="55" t="str">
        <f t="shared" si="16"/>
        <v>M</v>
      </c>
      <c r="X19" s="56" t="str">
        <f t="shared" si="17"/>
        <v>U11</v>
      </c>
      <c r="Y19" s="114">
        <f>COUNTIF(D$5:D$995,"="&amp;D19)-1</f>
        <v>0</v>
      </c>
      <c r="Z19" s="73">
        <f t="shared" si="18"/>
        <v>13</v>
      </c>
      <c r="AA19" s="47">
        <f t="shared" si="19"/>
        <v>1</v>
      </c>
      <c r="AB19" s="47">
        <f t="shared" si="20"/>
        <v>13</v>
      </c>
      <c r="AC19" s="47">
        <f t="shared" si="21"/>
        <v>13</v>
      </c>
      <c r="AD19" s="47">
        <f t="shared" si="22"/>
        <v>9</v>
      </c>
      <c r="AE19" s="47">
        <f t="shared" si="23"/>
        <v>1</v>
      </c>
      <c r="AF19" s="47">
        <f t="shared" si="24"/>
        <v>5</v>
      </c>
      <c r="AG19" s="47">
        <f t="shared" si="25"/>
        <v>2</v>
      </c>
      <c r="AH19" s="46">
        <f t="shared" si="26"/>
        <v>9</v>
      </c>
      <c r="AI19" s="46">
        <f t="shared" si="27"/>
        <v>1</v>
      </c>
      <c r="AJ19" s="46">
        <f t="shared" si="28"/>
        <v>2</v>
      </c>
      <c r="AK19" s="60">
        <f t="shared" si="29"/>
        <v>9</v>
      </c>
      <c r="AL19" s="76">
        <f t="shared" si="30"/>
        <v>9.4</v>
      </c>
      <c r="AM19" s="77">
        <f t="shared" si="31"/>
        <v>12</v>
      </c>
      <c r="AN19" s="78">
        <f t="shared" si="32"/>
        <v>2.63</v>
      </c>
      <c r="AO19" s="78">
        <f t="shared" si="33"/>
        <v>3.88</v>
      </c>
      <c r="AP19" s="77">
        <f t="shared" si="34"/>
        <v>9.4</v>
      </c>
      <c r="AQ19" s="77">
        <f t="shared" si="35"/>
        <v>12.1</v>
      </c>
      <c r="AR19" s="78">
        <f t="shared" si="36"/>
        <v>2.75</v>
      </c>
      <c r="AS19" s="78">
        <f t="shared" si="37"/>
        <v>1.05</v>
      </c>
      <c r="AT19" s="49">
        <f t="shared" si="38"/>
        <v>8.9</v>
      </c>
      <c r="AU19" s="49">
        <f t="shared" si="39"/>
        <v>11.6</v>
      </c>
      <c r="AV19" s="50">
        <f t="shared" si="40"/>
        <v>1.05</v>
      </c>
      <c r="AW19" s="62">
        <f t="shared" si="41"/>
        <v>4.17</v>
      </c>
      <c r="AX19" s="69" t="str">
        <f t="shared" si="42"/>
        <v/>
      </c>
      <c r="AY19" s="70">
        <f>COUNTIF(E$5:E$204,"="&amp;E19)</f>
        <v>1</v>
      </c>
    </row>
    <row r="20" spans="1:51">
      <c r="A20" s="28" t="s">
        <v>108</v>
      </c>
      <c r="B20" s="27" t="s">
        <v>1</v>
      </c>
      <c r="C20" s="122">
        <f>COUNTIFS(B$4:B$1004,"="&amp;B20,A$4:A$1004,"="&amp;A20,V$4:V$1004,"&gt;"&amp;V20)+1</f>
        <v>5</v>
      </c>
      <c r="D20" s="28">
        <v>945</v>
      </c>
      <c r="E20" s="27" t="s">
        <v>120</v>
      </c>
      <c r="F20" s="29" t="s">
        <v>17</v>
      </c>
      <c r="G20" s="55">
        <f t="shared" si="0"/>
        <v>1</v>
      </c>
      <c r="H20" s="137" t="str">
        <f t="shared" si="1"/>
        <v/>
      </c>
      <c r="I20" s="137">
        <f t="shared" si="2"/>
        <v>3</v>
      </c>
      <c r="J20" s="137">
        <f t="shared" si="3"/>
        <v>1</v>
      </c>
      <c r="K20" s="56">
        <f t="shared" si="4"/>
        <v>5</v>
      </c>
      <c r="L20" s="55">
        <f t="shared" si="5"/>
        <v>4</v>
      </c>
      <c r="M20" s="137" t="str">
        <f t="shared" si="6"/>
        <v/>
      </c>
      <c r="N20" s="137">
        <f t="shared" si="7"/>
        <v>5</v>
      </c>
      <c r="O20" s="137">
        <f t="shared" si="8"/>
        <v>4</v>
      </c>
      <c r="P20" s="56">
        <f t="shared" si="9"/>
        <v>13</v>
      </c>
      <c r="Q20" s="55">
        <f t="shared" si="10"/>
        <v>2</v>
      </c>
      <c r="R20" s="137" t="str">
        <f t="shared" si="11"/>
        <v/>
      </c>
      <c r="S20" s="137" t="str">
        <f t="shared" si="12"/>
        <v/>
      </c>
      <c r="T20" s="137">
        <f t="shared" si="13"/>
        <v>2</v>
      </c>
      <c r="U20" s="56">
        <f t="shared" si="14"/>
        <v>4</v>
      </c>
      <c r="V20" s="138">
        <f t="shared" si="15"/>
        <v>22</v>
      </c>
      <c r="W20" s="55" t="str">
        <f t="shared" si="16"/>
        <v>M</v>
      </c>
      <c r="X20" s="56" t="str">
        <f t="shared" si="17"/>
        <v>U11</v>
      </c>
      <c r="Y20" s="114">
        <f>COUNTIF(D$5:D$995,"="&amp;D20)-1</f>
        <v>0</v>
      </c>
      <c r="Z20" s="73">
        <f t="shared" si="18"/>
        <v>6</v>
      </c>
      <c r="AA20" s="47" t="str">
        <f t="shared" si="19"/>
        <v/>
      </c>
      <c r="AB20" s="47">
        <f t="shared" si="20"/>
        <v>4</v>
      </c>
      <c r="AC20" s="47">
        <f t="shared" si="21"/>
        <v>6</v>
      </c>
      <c r="AD20" s="47">
        <f t="shared" si="22"/>
        <v>3</v>
      </c>
      <c r="AE20" s="47" t="str">
        <f t="shared" si="23"/>
        <v/>
      </c>
      <c r="AF20" s="47">
        <f t="shared" si="24"/>
        <v>2</v>
      </c>
      <c r="AG20" s="47">
        <f t="shared" si="25"/>
        <v>3</v>
      </c>
      <c r="AH20" s="46">
        <f t="shared" si="26"/>
        <v>5</v>
      </c>
      <c r="AI20" s="46" t="str">
        <f t="shared" si="27"/>
        <v/>
      </c>
      <c r="AJ20" s="46" t="str">
        <f t="shared" si="28"/>
        <v/>
      </c>
      <c r="AK20" s="60">
        <f t="shared" si="29"/>
        <v>5</v>
      </c>
      <c r="AL20" s="76">
        <f t="shared" si="30"/>
        <v>8.6</v>
      </c>
      <c r="AM20" s="77" t="str">
        <f t="shared" si="31"/>
        <v/>
      </c>
      <c r="AN20" s="78">
        <f t="shared" si="32"/>
        <v>3.11</v>
      </c>
      <c r="AO20" s="78">
        <f t="shared" si="33"/>
        <v>4.6100000000000003</v>
      </c>
      <c r="AP20" s="77">
        <f t="shared" si="34"/>
        <v>8.5</v>
      </c>
      <c r="AQ20" s="77" t="str">
        <f t="shared" si="35"/>
        <v/>
      </c>
      <c r="AR20" s="78">
        <f t="shared" si="36"/>
        <v>3.16</v>
      </c>
      <c r="AS20" s="78">
        <f t="shared" si="37"/>
        <v>0.95</v>
      </c>
      <c r="AT20" s="49">
        <f t="shared" si="38"/>
        <v>8.4</v>
      </c>
      <c r="AU20" s="49" t="str">
        <f t="shared" si="39"/>
        <v/>
      </c>
      <c r="AV20" s="50" t="str">
        <f t="shared" si="40"/>
        <v/>
      </c>
      <c r="AW20" s="62">
        <f t="shared" si="41"/>
        <v>4.82</v>
      </c>
      <c r="AX20" s="69" t="str">
        <f t="shared" si="42"/>
        <v/>
      </c>
      <c r="AY20" s="70">
        <f>COUNTIF(E$5:E$204,"="&amp;E20)</f>
        <v>1</v>
      </c>
    </row>
    <row r="21" spans="1:51">
      <c r="A21" s="28" t="s">
        <v>108</v>
      </c>
      <c r="B21" s="27" t="s">
        <v>1</v>
      </c>
      <c r="C21" s="122">
        <f>COUNTIFS(B$4:B$1004,"="&amp;B21,A$4:A$1004,"="&amp;A21,V$4:V$1004,"&gt;"&amp;V21)+1</f>
        <v>6</v>
      </c>
      <c r="D21" s="28">
        <v>996</v>
      </c>
      <c r="E21" s="27" t="s">
        <v>140</v>
      </c>
      <c r="F21" s="29" t="s">
        <v>17</v>
      </c>
      <c r="G21" s="55">
        <f t="shared" si="0"/>
        <v>4</v>
      </c>
      <c r="H21" s="137" t="str">
        <f t="shared" si="1"/>
        <v/>
      </c>
      <c r="I21" s="137" t="str">
        <f t="shared" si="2"/>
        <v/>
      </c>
      <c r="J21" s="137" t="str">
        <f t="shared" si="3"/>
        <v/>
      </c>
      <c r="K21" s="56">
        <f t="shared" si="4"/>
        <v>4</v>
      </c>
      <c r="L21" s="55">
        <f t="shared" si="5"/>
        <v>4</v>
      </c>
      <c r="M21" s="137" t="str">
        <f t="shared" si="6"/>
        <v/>
      </c>
      <c r="N21" s="137" t="str">
        <f t="shared" si="7"/>
        <v/>
      </c>
      <c r="O21" s="137">
        <f t="shared" si="8"/>
        <v>1</v>
      </c>
      <c r="P21" s="56">
        <f t="shared" si="9"/>
        <v>5</v>
      </c>
      <c r="Q21" s="55">
        <f t="shared" si="10"/>
        <v>4</v>
      </c>
      <c r="R21" s="137" t="str">
        <f t="shared" si="11"/>
        <v/>
      </c>
      <c r="S21" s="137">
        <f t="shared" si="12"/>
        <v>3</v>
      </c>
      <c r="T21" s="137" t="str">
        <f t="shared" si="13"/>
        <v/>
      </c>
      <c r="U21" s="56">
        <f t="shared" si="14"/>
        <v>7</v>
      </c>
      <c r="V21" s="138">
        <f t="shared" si="15"/>
        <v>16</v>
      </c>
      <c r="W21" s="55" t="str">
        <f t="shared" si="16"/>
        <v>M</v>
      </c>
      <c r="X21" s="56" t="str">
        <f t="shared" si="17"/>
        <v>U11</v>
      </c>
      <c r="Y21" s="114">
        <f>COUNTIF(D$5:D$995,"="&amp;D21)-1</f>
        <v>0</v>
      </c>
      <c r="Z21" s="73">
        <f t="shared" si="18"/>
        <v>3</v>
      </c>
      <c r="AA21" s="47" t="str">
        <f t="shared" si="19"/>
        <v/>
      </c>
      <c r="AB21" s="47">
        <f t="shared" si="20"/>
        <v>9</v>
      </c>
      <c r="AC21" s="47" t="str">
        <f t="shared" si="21"/>
        <v/>
      </c>
      <c r="AD21" s="47">
        <f t="shared" si="22"/>
        <v>3</v>
      </c>
      <c r="AE21" s="47" t="str">
        <f t="shared" si="23"/>
        <v/>
      </c>
      <c r="AF21" s="47">
        <f t="shared" si="24"/>
        <v>8</v>
      </c>
      <c r="AG21" s="47">
        <f t="shared" si="25"/>
        <v>6</v>
      </c>
      <c r="AH21" s="46">
        <f t="shared" si="26"/>
        <v>3</v>
      </c>
      <c r="AI21" s="46" t="str">
        <f t="shared" si="27"/>
        <v/>
      </c>
      <c r="AJ21" s="46">
        <f t="shared" si="28"/>
        <v>4</v>
      </c>
      <c r="AK21" s="60">
        <f t="shared" si="29"/>
        <v>8</v>
      </c>
      <c r="AL21" s="76">
        <f t="shared" si="30"/>
        <v>8.5</v>
      </c>
      <c r="AM21" s="77" t="str">
        <f t="shared" si="31"/>
        <v/>
      </c>
      <c r="AN21" s="78">
        <f t="shared" si="32"/>
        <v>2.81</v>
      </c>
      <c r="AO21" s="78" t="str">
        <f t="shared" si="33"/>
        <v/>
      </c>
      <c r="AP21" s="77">
        <f t="shared" si="34"/>
        <v>8.5</v>
      </c>
      <c r="AQ21" s="77" t="str">
        <f t="shared" si="35"/>
        <v/>
      </c>
      <c r="AR21" s="78">
        <f t="shared" si="36"/>
        <v>2.58</v>
      </c>
      <c r="AS21" s="78">
        <f t="shared" si="37"/>
        <v>0.89980000000000004</v>
      </c>
      <c r="AT21" s="49">
        <f t="shared" si="38"/>
        <v>8.1</v>
      </c>
      <c r="AU21" s="49" t="str">
        <f t="shared" si="39"/>
        <v/>
      </c>
      <c r="AV21" s="50">
        <f t="shared" si="40"/>
        <v>0.99990000000000001</v>
      </c>
      <c r="AW21" s="62">
        <f t="shared" si="41"/>
        <v>4.43</v>
      </c>
      <c r="AX21" s="69" t="str">
        <f t="shared" si="42"/>
        <v/>
      </c>
      <c r="AY21" s="70">
        <f>COUNTIF(E$5:E$204,"="&amp;E21)</f>
        <v>1</v>
      </c>
    </row>
    <row r="22" spans="1:51">
      <c r="A22" s="28" t="s">
        <v>108</v>
      </c>
      <c r="B22" s="27" t="s">
        <v>1</v>
      </c>
      <c r="C22" s="122">
        <f>COUNTIFS(B$4:B$1004,"="&amp;B22,A$4:A$1004,"="&amp;A22,V$4:V$1004,"&gt;"&amp;V22)+1</f>
        <v>7</v>
      </c>
      <c r="D22" s="28">
        <v>952</v>
      </c>
      <c r="E22" s="27" t="s">
        <v>127</v>
      </c>
      <c r="F22" s="29" t="s">
        <v>17</v>
      </c>
      <c r="G22" s="55">
        <f t="shared" si="0"/>
        <v>4</v>
      </c>
      <c r="H22" s="137" t="str">
        <f t="shared" si="1"/>
        <v/>
      </c>
      <c r="I22" s="137" t="str">
        <f t="shared" si="2"/>
        <v/>
      </c>
      <c r="J22" s="137" t="str">
        <f t="shared" si="3"/>
        <v/>
      </c>
      <c r="K22" s="56">
        <f t="shared" si="4"/>
        <v>4</v>
      </c>
      <c r="L22" s="55">
        <f t="shared" si="5"/>
        <v>5</v>
      </c>
      <c r="M22" s="137" t="str">
        <f t="shared" si="6"/>
        <v/>
      </c>
      <c r="N22" s="137" t="str">
        <f t="shared" si="7"/>
        <v/>
      </c>
      <c r="O22" s="137" t="str">
        <f t="shared" si="8"/>
        <v/>
      </c>
      <c r="P22" s="56">
        <f t="shared" si="9"/>
        <v>5</v>
      </c>
      <c r="Q22" s="55">
        <f t="shared" si="10"/>
        <v>4</v>
      </c>
      <c r="R22" s="137" t="str">
        <f t="shared" si="11"/>
        <v/>
      </c>
      <c r="S22" s="137" t="str">
        <f t="shared" si="12"/>
        <v/>
      </c>
      <c r="T22" s="137" t="str">
        <f t="shared" si="13"/>
        <v/>
      </c>
      <c r="U22" s="56">
        <f t="shared" si="14"/>
        <v>4</v>
      </c>
      <c r="V22" s="138">
        <f t="shared" si="15"/>
        <v>13</v>
      </c>
      <c r="W22" s="55" t="str">
        <f t="shared" si="16"/>
        <v>M</v>
      </c>
      <c r="X22" s="56" t="str">
        <f t="shared" si="17"/>
        <v>U11</v>
      </c>
      <c r="Y22" s="114">
        <f>COUNTIF(D$5:D$995,"="&amp;D22)-1</f>
        <v>0</v>
      </c>
      <c r="Z22" s="73">
        <f t="shared" si="18"/>
        <v>3</v>
      </c>
      <c r="AA22" s="47" t="str">
        <f t="shared" si="19"/>
        <v/>
      </c>
      <c r="AB22" s="47">
        <f t="shared" si="20"/>
        <v>16</v>
      </c>
      <c r="AC22" s="47">
        <f t="shared" si="21"/>
        <v>14</v>
      </c>
      <c r="AD22" s="47">
        <f t="shared" si="22"/>
        <v>2</v>
      </c>
      <c r="AE22" s="47" t="str">
        <f t="shared" si="23"/>
        <v/>
      </c>
      <c r="AF22" s="47" t="str">
        <f t="shared" si="24"/>
        <v/>
      </c>
      <c r="AG22" s="47" t="str">
        <f t="shared" si="25"/>
        <v/>
      </c>
      <c r="AH22" s="46">
        <f t="shared" si="26"/>
        <v>3</v>
      </c>
      <c r="AI22" s="46" t="str">
        <f t="shared" si="27"/>
        <v/>
      </c>
      <c r="AJ22" s="46" t="str">
        <f t="shared" si="28"/>
        <v/>
      </c>
      <c r="AK22" s="60" t="str">
        <f t="shared" si="29"/>
        <v/>
      </c>
      <c r="AL22" s="76">
        <f t="shared" si="30"/>
        <v>8.5</v>
      </c>
      <c r="AM22" s="77" t="str">
        <f t="shared" si="31"/>
        <v/>
      </c>
      <c r="AN22" s="78">
        <f t="shared" si="32"/>
        <v>2.4500000000000002</v>
      </c>
      <c r="AO22" s="78">
        <f t="shared" si="33"/>
        <v>2.2400000000000002</v>
      </c>
      <c r="AP22" s="77">
        <f t="shared" si="34"/>
        <v>8.3000000000000007</v>
      </c>
      <c r="AQ22" s="77" t="str">
        <f t="shared" si="35"/>
        <v/>
      </c>
      <c r="AR22" s="78" t="str">
        <f t="shared" si="36"/>
        <v/>
      </c>
      <c r="AS22" s="78" t="str">
        <f t="shared" si="37"/>
        <v/>
      </c>
      <c r="AT22" s="49">
        <f t="shared" si="38"/>
        <v>8.1</v>
      </c>
      <c r="AU22" s="49" t="str">
        <f t="shared" si="39"/>
        <v/>
      </c>
      <c r="AV22" s="50" t="str">
        <f t="shared" si="40"/>
        <v/>
      </c>
      <c r="AW22" s="62" t="str">
        <f t="shared" si="41"/>
        <v/>
      </c>
      <c r="AX22" s="69" t="str">
        <f t="shared" si="42"/>
        <v/>
      </c>
      <c r="AY22" s="70">
        <f>COUNTIF(E$5:E$204,"="&amp;E22)</f>
        <v>1</v>
      </c>
    </row>
    <row r="23" spans="1:51">
      <c r="A23" s="28" t="s">
        <v>108</v>
      </c>
      <c r="B23" s="27" t="s">
        <v>1</v>
      </c>
      <c r="C23" s="122">
        <f>COUNTIFS(B$4:B$1004,"="&amp;B23,A$4:A$1004,"="&amp;A23,V$4:V$1004,"&gt;"&amp;V23)+1</f>
        <v>8</v>
      </c>
      <c r="D23" s="28">
        <v>948</v>
      </c>
      <c r="E23" s="27" t="s">
        <v>123</v>
      </c>
      <c r="F23" s="29" t="s">
        <v>17</v>
      </c>
      <c r="G23" s="55" t="str">
        <f t="shared" si="0"/>
        <v/>
      </c>
      <c r="H23" s="137" t="str">
        <f t="shared" si="1"/>
        <v/>
      </c>
      <c r="I23" s="137">
        <f t="shared" si="2"/>
        <v>2</v>
      </c>
      <c r="J23" s="137" t="str">
        <f t="shared" si="3"/>
        <v/>
      </c>
      <c r="K23" s="56">
        <f t="shared" si="4"/>
        <v>2</v>
      </c>
      <c r="L23" s="55">
        <f t="shared" si="5"/>
        <v>1</v>
      </c>
      <c r="M23" s="137" t="str">
        <f t="shared" si="6"/>
        <v/>
      </c>
      <c r="N23" s="137">
        <f t="shared" si="7"/>
        <v>1</v>
      </c>
      <c r="O23" s="137">
        <f t="shared" si="8"/>
        <v>2</v>
      </c>
      <c r="P23" s="56">
        <f t="shared" si="9"/>
        <v>4</v>
      </c>
      <c r="Q23" s="55" t="str">
        <f t="shared" si="10"/>
        <v/>
      </c>
      <c r="R23" s="137" t="str">
        <f t="shared" si="11"/>
        <v/>
      </c>
      <c r="S23" s="137" t="str">
        <f t="shared" si="12"/>
        <v/>
      </c>
      <c r="T23" s="137" t="str">
        <f t="shared" si="13"/>
        <v/>
      </c>
      <c r="U23" s="56">
        <f t="shared" si="14"/>
        <v>0</v>
      </c>
      <c r="V23" s="138">
        <f t="shared" si="15"/>
        <v>6</v>
      </c>
      <c r="W23" s="55" t="str">
        <f t="shared" si="16"/>
        <v>M</v>
      </c>
      <c r="X23" s="56" t="str">
        <f t="shared" si="17"/>
        <v>U11</v>
      </c>
      <c r="Y23" s="114">
        <f>COUNTIF(D$5:D$995,"="&amp;D23)-1</f>
        <v>0</v>
      </c>
      <c r="Z23" s="73" t="str">
        <f t="shared" si="18"/>
        <v/>
      </c>
      <c r="AA23" s="47" t="str">
        <f t="shared" si="19"/>
        <v/>
      </c>
      <c r="AB23" s="47">
        <f t="shared" si="20"/>
        <v>5</v>
      </c>
      <c r="AC23" s="47" t="str">
        <f t="shared" si="21"/>
        <v/>
      </c>
      <c r="AD23" s="47">
        <f t="shared" si="22"/>
        <v>6</v>
      </c>
      <c r="AE23" s="47" t="str">
        <f t="shared" si="23"/>
        <v/>
      </c>
      <c r="AF23" s="47">
        <f t="shared" si="24"/>
        <v>6</v>
      </c>
      <c r="AG23" s="47">
        <f t="shared" si="25"/>
        <v>5</v>
      </c>
      <c r="AH23" s="46" t="str">
        <f t="shared" si="26"/>
        <v/>
      </c>
      <c r="AI23" s="46" t="str">
        <f t="shared" si="27"/>
        <v/>
      </c>
      <c r="AJ23" s="46" t="str">
        <f t="shared" si="28"/>
        <v/>
      </c>
      <c r="AK23" s="60" t="str">
        <f t="shared" si="29"/>
        <v/>
      </c>
      <c r="AL23" s="76" t="str">
        <f t="shared" si="30"/>
        <v/>
      </c>
      <c r="AM23" s="77" t="str">
        <f t="shared" si="31"/>
        <v/>
      </c>
      <c r="AN23" s="78">
        <f t="shared" si="32"/>
        <v>2.97</v>
      </c>
      <c r="AO23" s="78" t="str">
        <f t="shared" si="33"/>
        <v/>
      </c>
      <c r="AP23" s="77">
        <f t="shared" si="34"/>
        <v>8.9</v>
      </c>
      <c r="AQ23" s="77" t="str">
        <f t="shared" si="35"/>
        <v/>
      </c>
      <c r="AR23" s="78">
        <f t="shared" si="36"/>
        <v>2.65</v>
      </c>
      <c r="AS23" s="78">
        <f t="shared" si="37"/>
        <v>0.89990000000000003</v>
      </c>
      <c r="AT23" s="49" t="str">
        <f t="shared" si="38"/>
        <v/>
      </c>
      <c r="AU23" s="49" t="str">
        <f t="shared" si="39"/>
        <v/>
      </c>
      <c r="AV23" s="50" t="str">
        <f t="shared" si="40"/>
        <v/>
      </c>
      <c r="AW23" s="62" t="str">
        <f t="shared" si="41"/>
        <v/>
      </c>
      <c r="AX23" s="69" t="str">
        <f t="shared" si="42"/>
        <v/>
      </c>
      <c r="AY23" s="70">
        <f>COUNTIF(E$5:E$204,"="&amp;E23)</f>
        <v>1</v>
      </c>
    </row>
    <row r="24" spans="1:51">
      <c r="A24" s="28" t="s">
        <v>108</v>
      </c>
      <c r="B24" s="27" t="s">
        <v>1</v>
      </c>
      <c r="C24" s="122">
        <f>COUNTIFS(B$4:B$1004,"="&amp;B24,A$4:A$1004,"="&amp;A24,V$4:V$1004,"&gt;"&amp;V24)+1</f>
        <v>8</v>
      </c>
      <c r="D24" s="28">
        <v>957</v>
      </c>
      <c r="E24" s="27" t="s">
        <v>132</v>
      </c>
      <c r="F24" s="29" t="s">
        <v>24</v>
      </c>
      <c r="G24" s="55" t="str">
        <f t="shared" si="0"/>
        <v/>
      </c>
      <c r="H24" s="137" t="str">
        <f t="shared" si="1"/>
        <v/>
      </c>
      <c r="I24" s="137" t="str">
        <f t="shared" si="2"/>
        <v/>
      </c>
      <c r="J24" s="137">
        <f t="shared" si="3"/>
        <v>2</v>
      </c>
      <c r="K24" s="56">
        <f t="shared" si="4"/>
        <v>2</v>
      </c>
      <c r="L24" s="55" t="str">
        <f t="shared" si="5"/>
        <v/>
      </c>
      <c r="M24" s="137" t="str">
        <f t="shared" si="6"/>
        <v/>
      </c>
      <c r="N24" s="137" t="str">
        <f t="shared" si="7"/>
        <v/>
      </c>
      <c r="O24" s="137" t="str">
        <f t="shared" si="8"/>
        <v/>
      </c>
      <c r="P24" s="56">
        <f t="shared" si="9"/>
        <v>0</v>
      </c>
      <c r="Q24" s="55" t="str">
        <f t="shared" si="10"/>
        <v/>
      </c>
      <c r="R24" s="137" t="str">
        <f t="shared" si="11"/>
        <v/>
      </c>
      <c r="S24" s="137" t="str">
        <f t="shared" si="12"/>
        <v/>
      </c>
      <c r="T24" s="137">
        <f t="shared" si="13"/>
        <v>4</v>
      </c>
      <c r="U24" s="56">
        <f t="shared" si="14"/>
        <v>4</v>
      </c>
      <c r="V24" s="138">
        <f t="shared" si="15"/>
        <v>6</v>
      </c>
      <c r="W24" s="55" t="str">
        <f t="shared" si="16"/>
        <v>M</v>
      </c>
      <c r="X24" s="56" t="str">
        <f t="shared" si="17"/>
        <v>U11</v>
      </c>
      <c r="Y24" s="114">
        <f>COUNTIF(D$5:D$995,"="&amp;D24)-1</f>
        <v>0</v>
      </c>
      <c r="Z24" s="73">
        <f t="shared" si="18"/>
        <v>11</v>
      </c>
      <c r="AA24" s="47" t="str">
        <f t="shared" si="19"/>
        <v/>
      </c>
      <c r="AB24" s="47">
        <f t="shared" si="20"/>
        <v>10</v>
      </c>
      <c r="AC24" s="47">
        <f t="shared" si="21"/>
        <v>5</v>
      </c>
      <c r="AD24" s="47" t="str">
        <f t="shared" si="22"/>
        <v/>
      </c>
      <c r="AE24" s="47" t="str">
        <f t="shared" si="23"/>
        <v/>
      </c>
      <c r="AF24" s="47" t="str">
        <f t="shared" si="24"/>
        <v/>
      </c>
      <c r="AG24" s="47" t="str">
        <f t="shared" si="25"/>
        <v/>
      </c>
      <c r="AH24" s="46">
        <f t="shared" si="26"/>
        <v>12</v>
      </c>
      <c r="AI24" s="46" t="str">
        <f t="shared" si="27"/>
        <v/>
      </c>
      <c r="AJ24" s="46">
        <f t="shared" si="28"/>
        <v>7</v>
      </c>
      <c r="AK24" s="60">
        <f t="shared" si="29"/>
        <v>3</v>
      </c>
      <c r="AL24" s="76">
        <f t="shared" si="30"/>
        <v>9.1</v>
      </c>
      <c r="AM24" s="77" t="str">
        <f t="shared" si="31"/>
        <v/>
      </c>
      <c r="AN24" s="78">
        <f t="shared" si="32"/>
        <v>2.79</v>
      </c>
      <c r="AO24" s="78">
        <f t="shared" si="33"/>
        <v>5.23</v>
      </c>
      <c r="AP24" s="77" t="str">
        <f t="shared" si="34"/>
        <v/>
      </c>
      <c r="AQ24" s="77" t="str">
        <f t="shared" si="35"/>
        <v/>
      </c>
      <c r="AR24" s="78" t="str">
        <f t="shared" si="36"/>
        <v/>
      </c>
      <c r="AS24" s="78" t="str">
        <f t="shared" si="37"/>
        <v/>
      </c>
      <c r="AT24" s="49">
        <f t="shared" si="38"/>
        <v>9.1</v>
      </c>
      <c r="AU24" s="49" t="str">
        <f t="shared" si="39"/>
        <v/>
      </c>
      <c r="AV24" s="50">
        <f t="shared" si="40"/>
        <v>0.85</v>
      </c>
      <c r="AW24" s="62">
        <f t="shared" si="41"/>
        <v>5.53</v>
      </c>
      <c r="AX24" s="69" t="str">
        <f t="shared" si="42"/>
        <v/>
      </c>
      <c r="AY24" s="70">
        <f>COUNTIF(E$5:E$204,"="&amp;E24)</f>
        <v>1</v>
      </c>
    </row>
    <row r="25" spans="1:51">
      <c r="A25" s="28" t="s">
        <v>108</v>
      </c>
      <c r="B25" s="27" t="s">
        <v>1</v>
      </c>
      <c r="C25" s="122">
        <f>COUNTIFS(B$4:B$1004,"="&amp;B25,A$4:A$1004,"="&amp;A25,V$4:V$1004,"&gt;"&amp;V25)+1</f>
        <v>10</v>
      </c>
      <c r="D25" s="28">
        <v>962</v>
      </c>
      <c r="E25" s="27" t="s">
        <v>137</v>
      </c>
      <c r="F25" s="29" t="s">
        <v>17</v>
      </c>
      <c r="G25" s="55">
        <f t="shared" si="0"/>
        <v>1</v>
      </c>
      <c r="H25" s="137" t="str">
        <f t="shared" si="1"/>
        <v/>
      </c>
      <c r="I25" s="137">
        <f t="shared" si="2"/>
        <v>4</v>
      </c>
      <c r="J25" s="137" t="str">
        <f t="shared" si="3"/>
        <v/>
      </c>
      <c r="K25" s="56">
        <f t="shared" si="4"/>
        <v>5</v>
      </c>
      <c r="L25" s="55" t="str">
        <f t="shared" si="5"/>
        <v/>
      </c>
      <c r="M25" s="137" t="str">
        <f t="shared" si="6"/>
        <v/>
      </c>
      <c r="N25" s="137" t="str">
        <f t="shared" si="7"/>
        <v/>
      </c>
      <c r="O25" s="137" t="str">
        <f t="shared" si="8"/>
        <v/>
      </c>
      <c r="P25" s="56">
        <f t="shared" si="9"/>
        <v>0</v>
      </c>
      <c r="Q25" s="55" t="str">
        <f t="shared" si="10"/>
        <v/>
      </c>
      <c r="R25" s="137" t="str">
        <f t="shared" si="11"/>
        <v/>
      </c>
      <c r="S25" s="137" t="str">
        <f t="shared" si="12"/>
        <v/>
      </c>
      <c r="T25" s="137" t="str">
        <f t="shared" si="13"/>
        <v/>
      </c>
      <c r="U25" s="56">
        <f t="shared" si="14"/>
        <v>0</v>
      </c>
      <c r="V25" s="138">
        <f t="shared" si="15"/>
        <v>5</v>
      </c>
      <c r="W25" s="55" t="str">
        <f t="shared" si="16"/>
        <v>M</v>
      </c>
      <c r="X25" s="56" t="str">
        <f t="shared" si="17"/>
        <v>U11</v>
      </c>
      <c r="Y25" s="114">
        <f>COUNTIF(D$5:D$995,"="&amp;D25)-1</f>
        <v>0</v>
      </c>
      <c r="Z25" s="73">
        <f t="shared" si="18"/>
        <v>6</v>
      </c>
      <c r="AA25" s="47" t="str">
        <f t="shared" si="19"/>
        <v/>
      </c>
      <c r="AB25" s="47">
        <f t="shared" si="20"/>
        <v>3</v>
      </c>
      <c r="AC25" s="47">
        <f t="shared" si="21"/>
        <v>9</v>
      </c>
      <c r="AD25" s="47" t="str">
        <f t="shared" si="22"/>
        <v/>
      </c>
      <c r="AE25" s="47" t="str">
        <f t="shared" si="23"/>
        <v/>
      </c>
      <c r="AF25" s="47" t="str">
        <f t="shared" si="24"/>
        <v/>
      </c>
      <c r="AG25" s="47" t="str">
        <f t="shared" si="25"/>
        <v/>
      </c>
      <c r="AH25" s="46" t="str">
        <f t="shared" si="26"/>
        <v/>
      </c>
      <c r="AI25" s="46" t="str">
        <f t="shared" si="27"/>
        <v/>
      </c>
      <c r="AJ25" s="46" t="str">
        <f t="shared" si="28"/>
        <v/>
      </c>
      <c r="AK25" s="60" t="str">
        <f t="shared" si="29"/>
        <v/>
      </c>
      <c r="AL25" s="76">
        <f t="shared" si="30"/>
        <v>8.6</v>
      </c>
      <c r="AM25" s="77" t="str">
        <f t="shared" si="31"/>
        <v/>
      </c>
      <c r="AN25" s="78">
        <f t="shared" si="32"/>
        <v>3.19</v>
      </c>
      <c r="AO25" s="78">
        <f t="shared" si="33"/>
        <v>4.09</v>
      </c>
      <c r="AP25" s="77" t="str">
        <f t="shared" si="34"/>
        <v/>
      </c>
      <c r="AQ25" s="77" t="str">
        <f t="shared" si="35"/>
        <v/>
      </c>
      <c r="AR25" s="78" t="str">
        <f t="shared" si="36"/>
        <v/>
      </c>
      <c r="AS25" s="78" t="str">
        <f t="shared" si="37"/>
        <v/>
      </c>
      <c r="AT25" s="49" t="str">
        <f t="shared" si="38"/>
        <v/>
      </c>
      <c r="AU25" s="49" t="str">
        <f t="shared" si="39"/>
        <v/>
      </c>
      <c r="AV25" s="50" t="str">
        <f t="shared" si="40"/>
        <v/>
      </c>
      <c r="AW25" s="62" t="str">
        <f t="shared" si="41"/>
        <v/>
      </c>
      <c r="AX25" s="69" t="str">
        <f t="shared" si="42"/>
        <v/>
      </c>
      <c r="AY25" s="70">
        <f>COUNTIF(E$5:E$204,"="&amp;E25)</f>
        <v>1</v>
      </c>
    </row>
    <row r="26" spans="1:51">
      <c r="A26" s="28" t="s">
        <v>108</v>
      </c>
      <c r="B26" s="27" t="s">
        <v>1</v>
      </c>
      <c r="C26" s="122">
        <f>COUNTIFS(B$4:B$1004,"="&amp;B26,A$4:A$1004,"="&amp;A26,V$4:V$1004,"&gt;"&amp;V26)+1</f>
        <v>11</v>
      </c>
      <c r="D26" s="28">
        <v>950</v>
      </c>
      <c r="E26" s="27" t="s">
        <v>125</v>
      </c>
      <c r="F26" s="29" t="s">
        <v>24</v>
      </c>
      <c r="G26" s="55" t="str">
        <f t="shared" si="0"/>
        <v/>
      </c>
      <c r="H26" s="137" t="str">
        <f t="shared" si="1"/>
        <v/>
      </c>
      <c r="I26" s="137" t="str">
        <f t="shared" si="2"/>
        <v/>
      </c>
      <c r="J26" s="137" t="str">
        <f t="shared" si="3"/>
        <v/>
      </c>
      <c r="K26" s="56">
        <f t="shared" si="4"/>
        <v>0</v>
      </c>
      <c r="L26" s="55" t="str">
        <f t="shared" si="5"/>
        <v/>
      </c>
      <c r="M26" s="137" t="str">
        <f t="shared" si="6"/>
        <v/>
      </c>
      <c r="N26" s="137" t="str">
        <f t="shared" si="7"/>
        <v/>
      </c>
      <c r="O26" s="137" t="str">
        <f t="shared" si="8"/>
        <v/>
      </c>
      <c r="P26" s="56">
        <f t="shared" si="9"/>
        <v>0</v>
      </c>
      <c r="Q26" s="55" t="str">
        <f t="shared" si="10"/>
        <v/>
      </c>
      <c r="R26" s="137">
        <f t="shared" si="11"/>
        <v>4</v>
      </c>
      <c r="S26" s="137" t="str">
        <f t="shared" si="12"/>
        <v/>
      </c>
      <c r="T26" s="137" t="str">
        <f t="shared" si="13"/>
        <v/>
      </c>
      <c r="U26" s="56">
        <f t="shared" si="14"/>
        <v>4</v>
      </c>
      <c r="V26" s="138">
        <f t="shared" si="15"/>
        <v>4</v>
      </c>
      <c r="W26" s="55" t="str">
        <f t="shared" si="16"/>
        <v>M</v>
      </c>
      <c r="X26" s="56" t="str">
        <f t="shared" si="17"/>
        <v>U11</v>
      </c>
      <c r="Y26" s="114">
        <f>COUNTIF(D$5:D$995,"="&amp;D26)-1</f>
        <v>0</v>
      </c>
      <c r="Z26" s="73">
        <f t="shared" si="18"/>
        <v>12</v>
      </c>
      <c r="AA26" s="47" t="str">
        <f t="shared" si="19"/>
        <v/>
      </c>
      <c r="AB26" s="47">
        <f t="shared" si="20"/>
        <v>7</v>
      </c>
      <c r="AC26" s="47">
        <f t="shared" si="21"/>
        <v>8</v>
      </c>
      <c r="AD26" s="47" t="str">
        <f t="shared" si="22"/>
        <v/>
      </c>
      <c r="AE26" s="47" t="str">
        <f t="shared" si="23"/>
        <v/>
      </c>
      <c r="AF26" s="47" t="str">
        <f t="shared" si="24"/>
        <v/>
      </c>
      <c r="AG26" s="47" t="str">
        <f t="shared" si="25"/>
        <v/>
      </c>
      <c r="AH26" s="46">
        <f t="shared" si="26"/>
        <v>9</v>
      </c>
      <c r="AI26" s="46">
        <f t="shared" si="27"/>
        <v>3</v>
      </c>
      <c r="AJ26" s="46" t="str">
        <f t="shared" si="28"/>
        <v/>
      </c>
      <c r="AK26" s="60" t="str">
        <f t="shared" si="29"/>
        <v/>
      </c>
      <c r="AL26" s="76">
        <f t="shared" si="30"/>
        <v>9.1999999999999993</v>
      </c>
      <c r="AM26" s="77" t="str">
        <f t="shared" si="31"/>
        <v/>
      </c>
      <c r="AN26" s="78">
        <f t="shared" si="32"/>
        <v>2.91</v>
      </c>
      <c r="AO26" s="78">
        <f t="shared" si="33"/>
        <v>4.17</v>
      </c>
      <c r="AP26" s="77" t="str">
        <f t="shared" si="34"/>
        <v/>
      </c>
      <c r="AQ26" s="77" t="str">
        <f t="shared" si="35"/>
        <v/>
      </c>
      <c r="AR26" s="78" t="str">
        <f t="shared" si="36"/>
        <v/>
      </c>
      <c r="AS26" s="78" t="str">
        <f t="shared" si="37"/>
        <v/>
      </c>
      <c r="AT26" s="49">
        <f t="shared" si="38"/>
        <v>8.9</v>
      </c>
      <c r="AU26" s="49">
        <f t="shared" si="39"/>
        <v>12.2</v>
      </c>
      <c r="AV26" s="50" t="str">
        <f t="shared" si="40"/>
        <v/>
      </c>
      <c r="AW26" s="62" t="str">
        <f t="shared" si="41"/>
        <v/>
      </c>
      <c r="AX26" s="69" t="str">
        <f t="shared" si="42"/>
        <v/>
      </c>
      <c r="AY26" s="70">
        <f>COUNTIF(E$5:E$204,"="&amp;E26)</f>
        <v>1</v>
      </c>
    </row>
    <row r="27" spans="1:51">
      <c r="A27" s="28" t="s">
        <v>108</v>
      </c>
      <c r="B27" s="27" t="s">
        <v>1</v>
      </c>
      <c r="C27" s="122">
        <f>COUNTIFS(B$4:B$1004,"="&amp;B27,A$4:A$1004,"="&amp;A27,V$4:V$1004,"&gt;"&amp;V27)+1</f>
        <v>11</v>
      </c>
      <c r="D27" s="28">
        <v>946</v>
      </c>
      <c r="E27" s="27" t="s">
        <v>121</v>
      </c>
      <c r="F27" s="29" t="s">
        <v>17</v>
      </c>
      <c r="G27" s="55" t="str">
        <f t="shared" si="0"/>
        <v/>
      </c>
      <c r="H27" s="137" t="str">
        <f t="shared" si="1"/>
        <v/>
      </c>
      <c r="I27" s="137" t="str">
        <f t="shared" si="2"/>
        <v/>
      </c>
      <c r="J27" s="137" t="str">
        <f t="shared" si="3"/>
        <v/>
      </c>
      <c r="K27" s="56">
        <f t="shared" si="4"/>
        <v>0</v>
      </c>
      <c r="L27" s="55" t="str">
        <f t="shared" si="5"/>
        <v/>
      </c>
      <c r="M27" s="137" t="str">
        <f t="shared" si="6"/>
        <v/>
      </c>
      <c r="N27" s="137">
        <f t="shared" si="7"/>
        <v>3</v>
      </c>
      <c r="O27" s="137" t="str">
        <f t="shared" si="8"/>
        <v/>
      </c>
      <c r="P27" s="56">
        <f t="shared" si="9"/>
        <v>3</v>
      </c>
      <c r="Q27" s="55" t="str">
        <f t="shared" si="10"/>
        <v/>
      </c>
      <c r="R27" s="137" t="str">
        <f t="shared" si="11"/>
        <v/>
      </c>
      <c r="S27" s="137">
        <f t="shared" si="12"/>
        <v>1</v>
      </c>
      <c r="T27" s="137" t="str">
        <f t="shared" si="13"/>
        <v/>
      </c>
      <c r="U27" s="56">
        <f t="shared" si="14"/>
        <v>1</v>
      </c>
      <c r="V27" s="138">
        <f t="shared" si="15"/>
        <v>4</v>
      </c>
      <c r="W27" s="55" t="str">
        <f t="shared" si="16"/>
        <v>M</v>
      </c>
      <c r="X27" s="56" t="str">
        <f t="shared" si="17"/>
        <v>U11</v>
      </c>
      <c r="Y27" s="114">
        <f>COUNTIF(D$5:D$995,"="&amp;D27)-1</f>
        <v>0</v>
      </c>
      <c r="Z27" s="73">
        <f t="shared" si="18"/>
        <v>9</v>
      </c>
      <c r="AA27" s="47" t="str">
        <f t="shared" si="19"/>
        <v/>
      </c>
      <c r="AB27" s="47">
        <f t="shared" si="20"/>
        <v>8</v>
      </c>
      <c r="AC27" s="47">
        <f t="shared" si="21"/>
        <v>10</v>
      </c>
      <c r="AD27" s="47">
        <f t="shared" si="22"/>
        <v>7</v>
      </c>
      <c r="AE27" s="47" t="str">
        <f t="shared" si="23"/>
        <v/>
      </c>
      <c r="AF27" s="47">
        <f t="shared" si="24"/>
        <v>4</v>
      </c>
      <c r="AG27" s="47">
        <f t="shared" si="25"/>
        <v>7</v>
      </c>
      <c r="AH27" s="46">
        <f t="shared" si="26"/>
        <v>11</v>
      </c>
      <c r="AI27" s="46" t="str">
        <f t="shared" si="27"/>
        <v/>
      </c>
      <c r="AJ27" s="46">
        <f t="shared" si="28"/>
        <v>6</v>
      </c>
      <c r="AK27" s="60">
        <f t="shared" si="29"/>
        <v>11</v>
      </c>
      <c r="AL27" s="76">
        <f t="shared" si="30"/>
        <v>8.9</v>
      </c>
      <c r="AM27" s="77" t="str">
        <f t="shared" si="31"/>
        <v/>
      </c>
      <c r="AN27" s="78">
        <f t="shared" si="32"/>
        <v>2.85</v>
      </c>
      <c r="AO27" s="78">
        <f t="shared" si="33"/>
        <v>4.0199999999999996</v>
      </c>
      <c r="AP27" s="77">
        <f t="shared" si="34"/>
        <v>9.1</v>
      </c>
      <c r="AQ27" s="77" t="str">
        <f t="shared" si="35"/>
        <v/>
      </c>
      <c r="AR27" s="78">
        <f t="shared" si="36"/>
        <v>2.8398999999999996</v>
      </c>
      <c r="AS27" s="78">
        <f t="shared" si="37"/>
        <v>0.85</v>
      </c>
      <c r="AT27" s="49">
        <f t="shared" si="38"/>
        <v>9</v>
      </c>
      <c r="AU27" s="49" t="str">
        <f t="shared" si="39"/>
        <v/>
      </c>
      <c r="AV27" s="50">
        <f t="shared" si="40"/>
        <v>0.94989999999999997</v>
      </c>
      <c r="AW27" s="62">
        <f t="shared" si="41"/>
        <v>3.74</v>
      </c>
      <c r="AX27" s="69" t="str">
        <f t="shared" si="42"/>
        <v/>
      </c>
      <c r="AY27" s="70">
        <f>COUNTIF(E$5:E$204,"="&amp;E27)</f>
        <v>1</v>
      </c>
    </row>
    <row r="28" spans="1:51">
      <c r="A28" s="28" t="s">
        <v>108</v>
      </c>
      <c r="B28" s="27" t="s">
        <v>1</v>
      </c>
      <c r="C28" s="122">
        <f>COUNTIFS(B$4:B$1004,"="&amp;B28,A$4:A$1004,"="&amp;A28,V$4:V$1004,"&gt;"&amp;V28)+1</f>
        <v>13</v>
      </c>
      <c r="D28" s="28">
        <v>386</v>
      </c>
      <c r="E28" s="27" t="s">
        <v>134</v>
      </c>
      <c r="F28" s="29" t="s">
        <v>10</v>
      </c>
      <c r="G28" s="55" t="str">
        <f t="shared" si="0"/>
        <v/>
      </c>
      <c r="H28" s="137" t="str">
        <f t="shared" si="1"/>
        <v/>
      </c>
      <c r="I28" s="137" t="str">
        <f t="shared" si="2"/>
        <v/>
      </c>
      <c r="J28" s="137">
        <f t="shared" si="3"/>
        <v>3</v>
      </c>
      <c r="K28" s="56">
        <f t="shared" si="4"/>
        <v>3</v>
      </c>
      <c r="L28" s="55" t="str">
        <f t="shared" si="5"/>
        <v/>
      </c>
      <c r="M28" s="137" t="str">
        <f t="shared" si="6"/>
        <v/>
      </c>
      <c r="N28" s="137" t="str">
        <f t="shared" si="7"/>
        <v/>
      </c>
      <c r="O28" s="137" t="str">
        <f t="shared" si="8"/>
        <v/>
      </c>
      <c r="P28" s="56">
        <f t="shared" si="9"/>
        <v>0</v>
      </c>
      <c r="Q28" s="55" t="str">
        <f t="shared" si="10"/>
        <v/>
      </c>
      <c r="R28" s="137" t="str">
        <f t="shared" si="11"/>
        <v/>
      </c>
      <c r="S28" s="137" t="str">
        <f t="shared" si="12"/>
        <v/>
      </c>
      <c r="T28" s="137" t="str">
        <f t="shared" si="13"/>
        <v/>
      </c>
      <c r="U28" s="56">
        <f t="shared" si="14"/>
        <v>0</v>
      </c>
      <c r="V28" s="138">
        <f t="shared" si="15"/>
        <v>3</v>
      </c>
      <c r="W28" s="55" t="str">
        <f t="shared" si="16"/>
        <v>M</v>
      </c>
      <c r="X28" s="56" t="str">
        <f t="shared" si="17"/>
        <v>U11</v>
      </c>
      <c r="Y28" s="114">
        <f>COUNTIF(D$5:D$995,"="&amp;D28)-1</f>
        <v>0</v>
      </c>
      <c r="Z28" s="73">
        <f t="shared" si="18"/>
        <v>9</v>
      </c>
      <c r="AA28" s="47" t="str">
        <f t="shared" si="19"/>
        <v/>
      </c>
      <c r="AB28" s="47">
        <f t="shared" si="20"/>
        <v>15</v>
      </c>
      <c r="AC28" s="47">
        <f t="shared" si="21"/>
        <v>4</v>
      </c>
      <c r="AD28" s="47">
        <f t="shared" si="22"/>
        <v>7</v>
      </c>
      <c r="AE28" s="47" t="str">
        <f t="shared" si="23"/>
        <v/>
      </c>
      <c r="AF28" s="47" t="str">
        <f t="shared" si="24"/>
        <v/>
      </c>
      <c r="AG28" s="47" t="str">
        <f t="shared" si="25"/>
        <v/>
      </c>
      <c r="AH28" s="46">
        <f t="shared" si="26"/>
        <v>7</v>
      </c>
      <c r="AI28" s="46" t="str">
        <f t="shared" si="27"/>
        <v/>
      </c>
      <c r="AJ28" s="46" t="str">
        <f t="shared" si="28"/>
        <v/>
      </c>
      <c r="AK28" s="60" t="str">
        <f t="shared" si="29"/>
        <v/>
      </c>
      <c r="AL28" s="76">
        <f t="shared" si="30"/>
        <v>8.9</v>
      </c>
      <c r="AM28" s="77" t="str">
        <f t="shared" si="31"/>
        <v/>
      </c>
      <c r="AN28" s="78">
        <f t="shared" si="32"/>
        <v>2.46</v>
      </c>
      <c r="AO28" s="78">
        <f t="shared" si="33"/>
        <v>5.47</v>
      </c>
      <c r="AP28" s="77">
        <f t="shared" si="34"/>
        <v>9.1</v>
      </c>
      <c r="AQ28" s="77" t="str">
        <f t="shared" si="35"/>
        <v/>
      </c>
      <c r="AR28" s="78" t="str">
        <f t="shared" si="36"/>
        <v/>
      </c>
      <c r="AS28" s="78" t="str">
        <f t="shared" si="37"/>
        <v/>
      </c>
      <c r="AT28" s="49">
        <f t="shared" si="38"/>
        <v>8.6</v>
      </c>
      <c r="AU28" s="49" t="str">
        <f t="shared" si="39"/>
        <v/>
      </c>
      <c r="AV28" s="50" t="str">
        <f t="shared" si="40"/>
        <v/>
      </c>
      <c r="AW28" s="62" t="str">
        <f t="shared" si="41"/>
        <v/>
      </c>
      <c r="AX28" s="69" t="str">
        <f t="shared" si="42"/>
        <v/>
      </c>
      <c r="AY28" s="70">
        <f>COUNTIF(E$5:E$204,"="&amp;E28)</f>
        <v>1</v>
      </c>
    </row>
    <row r="29" spans="1:51">
      <c r="A29" s="28" t="s">
        <v>108</v>
      </c>
      <c r="B29" s="27" t="s">
        <v>1</v>
      </c>
      <c r="C29" s="122">
        <f>COUNTIFS(B$4:B$1004,"="&amp;B29,A$4:A$1004,"="&amp;A29,V$4:V$1004,"&gt;"&amp;V29)+1</f>
        <v>14</v>
      </c>
      <c r="D29" s="28">
        <v>105</v>
      </c>
      <c r="E29" s="27" t="s">
        <v>139</v>
      </c>
      <c r="F29" s="29" t="s">
        <v>17</v>
      </c>
      <c r="G29" s="55">
        <f t="shared" si="0"/>
        <v>1</v>
      </c>
      <c r="H29" s="137" t="str">
        <f t="shared" si="1"/>
        <v/>
      </c>
      <c r="I29" s="137" t="str">
        <f t="shared" si="2"/>
        <v/>
      </c>
      <c r="J29" s="137" t="str">
        <f t="shared" si="3"/>
        <v/>
      </c>
      <c r="K29" s="56">
        <f t="shared" si="4"/>
        <v>1</v>
      </c>
      <c r="L29" s="55" t="str">
        <f t="shared" si="5"/>
        <v/>
      </c>
      <c r="M29" s="137" t="str">
        <f t="shared" si="6"/>
        <v/>
      </c>
      <c r="N29" s="137" t="str">
        <f t="shared" si="7"/>
        <v/>
      </c>
      <c r="O29" s="137" t="str">
        <f t="shared" si="8"/>
        <v/>
      </c>
      <c r="P29" s="56">
        <f t="shared" si="9"/>
        <v>0</v>
      </c>
      <c r="Q29" s="55" t="str">
        <f t="shared" si="10"/>
        <v/>
      </c>
      <c r="R29" s="137" t="str">
        <f t="shared" si="11"/>
        <v/>
      </c>
      <c r="S29" s="137" t="str">
        <f t="shared" si="12"/>
        <v/>
      </c>
      <c r="T29" s="137" t="str">
        <f t="shared" si="13"/>
        <v/>
      </c>
      <c r="U29" s="56">
        <f t="shared" si="14"/>
        <v>0</v>
      </c>
      <c r="V29" s="138">
        <f t="shared" si="15"/>
        <v>1</v>
      </c>
      <c r="W29" s="55" t="str">
        <f t="shared" si="16"/>
        <v>M</v>
      </c>
      <c r="X29" s="56" t="str">
        <f t="shared" si="17"/>
        <v>U11</v>
      </c>
      <c r="Y29" s="114">
        <f>COUNTIF(D$5:D$995,"="&amp;D29)-1</f>
        <v>0</v>
      </c>
      <c r="Z29" s="73">
        <f t="shared" si="18"/>
        <v>6</v>
      </c>
      <c r="AA29" s="47" t="str">
        <f t="shared" si="19"/>
        <v/>
      </c>
      <c r="AB29" s="47">
        <f t="shared" si="20"/>
        <v>11</v>
      </c>
      <c r="AC29" s="47" t="str">
        <f t="shared" si="21"/>
        <v/>
      </c>
      <c r="AD29" s="47" t="str">
        <f t="shared" si="22"/>
        <v/>
      </c>
      <c r="AE29" s="47" t="str">
        <f t="shared" si="23"/>
        <v/>
      </c>
      <c r="AF29" s="47" t="str">
        <f t="shared" si="24"/>
        <v/>
      </c>
      <c r="AG29" s="47" t="str">
        <f t="shared" si="25"/>
        <v/>
      </c>
      <c r="AH29" s="46">
        <f t="shared" si="26"/>
        <v>7</v>
      </c>
      <c r="AI29" s="46" t="str">
        <f t="shared" si="27"/>
        <v/>
      </c>
      <c r="AJ29" s="46" t="str">
        <f t="shared" si="28"/>
        <v/>
      </c>
      <c r="AK29" s="60">
        <f t="shared" si="29"/>
        <v>10</v>
      </c>
      <c r="AL29" s="76">
        <f t="shared" si="30"/>
        <v>8.6</v>
      </c>
      <c r="AM29" s="77" t="str">
        <f t="shared" si="31"/>
        <v/>
      </c>
      <c r="AN29" s="78">
        <f t="shared" si="32"/>
        <v>2.75</v>
      </c>
      <c r="AO29" s="78" t="str">
        <f t="shared" si="33"/>
        <v/>
      </c>
      <c r="AP29" s="77" t="str">
        <f t="shared" si="34"/>
        <v/>
      </c>
      <c r="AQ29" s="77" t="str">
        <f t="shared" si="35"/>
        <v/>
      </c>
      <c r="AR29" s="78" t="str">
        <f t="shared" si="36"/>
        <v/>
      </c>
      <c r="AS29" s="78" t="str">
        <f t="shared" si="37"/>
        <v/>
      </c>
      <c r="AT29" s="49">
        <f t="shared" si="38"/>
        <v>8.6</v>
      </c>
      <c r="AU29" s="49" t="str">
        <f t="shared" si="39"/>
        <v/>
      </c>
      <c r="AV29" s="50" t="str">
        <f t="shared" si="40"/>
        <v/>
      </c>
      <c r="AW29" s="62">
        <f t="shared" si="41"/>
        <v>3.99</v>
      </c>
      <c r="AX29" s="69" t="str">
        <f t="shared" si="42"/>
        <v/>
      </c>
      <c r="AY29" s="70">
        <f>COUNTIF(E$5:E$204,"="&amp;E29)</f>
        <v>1</v>
      </c>
    </row>
    <row r="30" spans="1:51">
      <c r="A30" s="28" t="s">
        <v>108</v>
      </c>
      <c r="B30" s="27" t="s">
        <v>1</v>
      </c>
      <c r="C30" s="122">
        <f>COUNTIFS(B$4:B$1004,"="&amp;B30,A$4:A$1004,"="&amp;A30,V$4:V$1004,"&gt;"&amp;V30)+1</f>
        <v>14</v>
      </c>
      <c r="D30" s="28">
        <v>951</v>
      </c>
      <c r="E30" s="27" t="s">
        <v>126</v>
      </c>
      <c r="F30" s="29" t="s">
        <v>17</v>
      </c>
      <c r="G30" s="55" t="str">
        <f t="shared" si="0"/>
        <v/>
      </c>
      <c r="H30" s="137" t="str">
        <f t="shared" si="1"/>
        <v/>
      </c>
      <c r="I30" s="137" t="str">
        <f t="shared" si="2"/>
        <v/>
      </c>
      <c r="J30" s="137" t="str">
        <f t="shared" si="3"/>
        <v/>
      </c>
      <c r="K30" s="56">
        <f t="shared" si="4"/>
        <v>0</v>
      </c>
      <c r="L30" s="55" t="str">
        <f t="shared" si="5"/>
        <v/>
      </c>
      <c r="M30" s="137" t="str">
        <f t="shared" si="6"/>
        <v/>
      </c>
      <c r="N30" s="137" t="str">
        <f t="shared" si="7"/>
        <v/>
      </c>
      <c r="O30" s="137" t="str">
        <f t="shared" si="8"/>
        <v/>
      </c>
      <c r="P30" s="56">
        <f t="shared" si="9"/>
        <v>0</v>
      </c>
      <c r="Q30" s="55" t="str">
        <f t="shared" si="10"/>
        <v/>
      </c>
      <c r="R30" s="137" t="str">
        <f t="shared" si="11"/>
        <v/>
      </c>
      <c r="S30" s="137" t="str">
        <f t="shared" si="12"/>
        <v/>
      </c>
      <c r="T30" s="137">
        <f t="shared" si="13"/>
        <v>1</v>
      </c>
      <c r="U30" s="56">
        <f t="shared" si="14"/>
        <v>1</v>
      </c>
      <c r="V30" s="138">
        <f t="shared" si="15"/>
        <v>1</v>
      </c>
      <c r="W30" s="55" t="str">
        <f t="shared" si="16"/>
        <v>M</v>
      </c>
      <c r="X30" s="56" t="str">
        <f t="shared" si="17"/>
        <v>U11</v>
      </c>
      <c r="Y30" s="114">
        <f>COUNTIF(D$5:D$995,"="&amp;D30)-1</f>
        <v>0</v>
      </c>
      <c r="Z30" s="73">
        <f t="shared" si="18"/>
        <v>15</v>
      </c>
      <c r="AA30" s="47" t="str">
        <f t="shared" si="19"/>
        <v/>
      </c>
      <c r="AB30" s="47">
        <f t="shared" si="20"/>
        <v>12</v>
      </c>
      <c r="AC30" s="47">
        <f t="shared" si="21"/>
        <v>7</v>
      </c>
      <c r="AD30" s="47">
        <f t="shared" si="22"/>
        <v>11</v>
      </c>
      <c r="AE30" s="47" t="str">
        <f t="shared" si="23"/>
        <v/>
      </c>
      <c r="AF30" s="47">
        <f t="shared" si="24"/>
        <v>7</v>
      </c>
      <c r="AG30" s="47" t="str">
        <f t="shared" si="25"/>
        <v/>
      </c>
      <c r="AH30" s="46">
        <f t="shared" si="26"/>
        <v>14</v>
      </c>
      <c r="AI30" s="46" t="str">
        <f t="shared" si="27"/>
        <v/>
      </c>
      <c r="AJ30" s="46" t="str">
        <f t="shared" si="28"/>
        <v/>
      </c>
      <c r="AK30" s="60">
        <f t="shared" si="29"/>
        <v>6</v>
      </c>
      <c r="AL30" s="76">
        <f t="shared" si="30"/>
        <v>9.5</v>
      </c>
      <c r="AM30" s="77" t="str">
        <f t="shared" si="31"/>
        <v/>
      </c>
      <c r="AN30" s="78">
        <f t="shared" si="32"/>
        <v>2.64</v>
      </c>
      <c r="AO30" s="78">
        <f t="shared" si="33"/>
        <v>4.5599999999999996</v>
      </c>
      <c r="AP30" s="77">
        <f t="shared" si="34"/>
        <v>9.5</v>
      </c>
      <c r="AQ30" s="77" t="str">
        <f t="shared" si="35"/>
        <v/>
      </c>
      <c r="AR30" s="78">
        <f t="shared" si="36"/>
        <v>2.63</v>
      </c>
      <c r="AS30" s="78" t="str">
        <f t="shared" si="37"/>
        <v/>
      </c>
      <c r="AT30" s="49">
        <f t="shared" si="38"/>
        <v>9.3000000000000007</v>
      </c>
      <c r="AU30" s="49" t="str">
        <f t="shared" si="39"/>
        <v/>
      </c>
      <c r="AV30" s="50" t="str">
        <f t="shared" si="40"/>
        <v/>
      </c>
      <c r="AW30" s="62">
        <f t="shared" si="41"/>
        <v>4.59</v>
      </c>
      <c r="AX30" s="69" t="str">
        <f t="shared" si="42"/>
        <v/>
      </c>
      <c r="AY30" s="70">
        <f>COUNTIF(E$5:E$204,"="&amp;E30)</f>
        <v>1</v>
      </c>
    </row>
    <row r="31" spans="1:51">
      <c r="A31" s="28" t="s">
        <v>108</v>
      </c>
      <c r="B31" s="27" t="s">
        <v>1</v>
      </c>
      <c r="C31" s="122">
        <f>COUNTIFS(B$4:B$1004,"="&amp;B31,A$4:A$1004,"="&amp;A31,V$4:V$1004,"&gt;"&amp;V31)+1</f>
        <v>16</v>
      </c>
      <c r="D31" s="28">
        <v>1000</v>
      </c>
      <c r="E31" s="27" t="s">
        <v>133</v>
      </c>
      <c r="F31" s="29" t="s">
        <v>62</v>
      </c>
      <c r="G31" s="55" t="str">
        <f t="shared" si="0"/>
        <v/>
      </c>
      <c r="H31" s="137" t="str">
        <f t="shared" si="1"/>
        <v/>
      </c>
      <c r="I31" s="137" t="str">
        <f t="shared" si="2"/>
        <v/>
      </c>
      <c r="J31" s="137" t="str">
        <f t="shared" si="3"/>
        <v/>
      </c>
      <c r="K31" s="56">
        <f t="shared" si="4"/>
        <v>0</v>
      </c>
      <c r="L31" s="55" t="str">
        <f t="shared" si="5"/>
        <v/>
      </c>
      <c r="M31" s="137" t="str">
        <f t="shared" si="6"/>
        <v/>
      </c>
      <c r="N31" s="137" t="str">
        <f t="shared" si="7"/>
        <v/>
      </c>
      <c r="O31" s="137" t="str">
        <f t="shared" si="8"/>
        <v/>
      </c>
      <c r="P31" s="56">
        <f t="shared" si="9"/>
        <v>0</v>
      </c>
      <c r="Q31" s="55" t="str">
        <f t="shared" si="10"/>
        <v/>
      </c>
      <c r="R31" s="137" t="str">
        <f t="shared" si="11"/>
        <v/>
      </c>
      <c r="S31" s="137" t="str">
        <f t="shared" si="12"/>
        <v/>
      </c>
      <c r="T31" s="137" t="str">
        <f t="shared" si="13"/>
        <v/>
      </c>
      <c r="U31" s="56">
        <f t="shared" si="14"/>
        <v>0</v>
      </c>
      <c r="V31" s="138">
        <f t="shared" si="15"/>
        <v>0</v>
      </c>
      <c r="W31" s="55" t="str">
        <f t="shared" si="16"/>
        <v>M</v>
      </c>
      <c r="X31" s="56" t="str">
        <f t="shared" si="17"/>
        <v>U11</v>
      </c>
      <c r="Y31" s="114">
        <f>COUNTIF(D$5:D$995,"="&amp;D31)-1</f>
        <v>0</v>
      </c>
      <c r="Z31" s="73">
        <f t="shared" si="18"/>
        <v>15</v>
      </c>
      <c r="AA31" s="47" t="str">
        <f t="shared" si="19"/>
        <v/>
      </c>
      <c r="AB31" s="47">
        <f t="shared" si="20"/>
        <v>17</v>
      </c>
      <c r="AC31" s="47">
        <f t="shared" si="21"/>
        <v>11</v>
      </c>
      <c r="AD31" s="47">
        <f t="shared" si="22"/>
        <v>9</v>
      </c>
      <c r="AE31" s="47" t="str">
        <f t="shared" si="23"/>
        <v/>
      </c>
      <c r="AF31" s="47">
        <f t="shared" si="24"/>
        <v>9</v>
      </c>
      <c r="AG31" s="47">
        <f t="shared" si="25"/>
        <v>8</v>
      </c>
      <c r="AH31" s="46" t="str">
        <f t="shared" si="26"/>
        <v/>
      </c>
      <c r="AI31" s="46" t="str">
        <f t="shared" si="27"/>
        <v/>
      </c>
      <c r="AJ31" s="46" t="str">
        <f t="shared" si="28"/>
        <v/>
      </c>
      <c r="AK31" s="60" t="str">
        <f t="shared" si="29"/>
        <v/>
      </c>
      <c r="AL31" s="76">
        <f t="shared" si="30"/>
        <v>9.5</v>
      </c>
      <c r="AM31" s="77" t="str">
        <f t="shared" si="31"/>
        <v/>
      </c>
      <c r="AN31" s="78">
        <f t="shared" si="32"/>
        <v>2.41</v>
      </c>
      <c r="AO31" s="78">
        <f t="shared" si="33"/>
        <v>4.01</v>
      </c>
      <c r="AP31" s="77">
        <f t="shared" si="34"/>
        <v>9.4</v>
      </c>
      <c r="AQ31" s="77" t="str">
        <f t="shared" si="35"/>
        <v/>
      </c>
      <c r="AR31" s="78">
        <f t="shared" si="36"/>
        <v>2.3199999999999998</v>
      </c>
      <c r="AS31" s="78">
        <f t="shared" si="37"/>
        <v>0.84989999999999999</v>
      </c>
      <c r="AT31" s="49" t="str">
        <f t="shared" si="38"/>
        <v/>
      </c>
      <c r="AU31" s="49" t="str">
        <f t="shared" si="39"/>
        <v/>
      </c>
      <c r="AV31" s="50" t="str">
        <f t="shared" si="40"/>
        <v/>
      </c>
      <c r="AW31" s="62" t="str">
        <f t="shared" si="41"/>
        <v/>
      </c>
      <c r="AX31" s="69" t="str">
        <f t="shared" si="42"/>
        <v/>
      </c>
      <c r="AY31" s="70">
        <f>COUNTIF(E$5:E$204,"="&amp;E31)</f>
        <v>1</v>
      </c>
    </row>
    <row r="32" spans="1:51">
      <c r="A32" s="28" t="s">
        <v>108</v>
      </c>
      <c r="B32" s="27" t="s">
        <v>1</v>
      </c>
      <c r="C32" s="122">
        <f>COUNTIFS(B$4:B$1004,"="&amp;B32,A$4:A$1004,"="&amp;A32,V$4:V$1004,"&gt;"&amp;V32)+1</f>
        <v>16</v>
      </c>
      <c r="D32" s="28">
        <v>955</v>
      </c>
      <c r="E32" s="27" t="s">
        <v>130</v>
      </c>
      <c r="F32" s="29" t="s">
        <v>62</v>
      </c>
      <c r="G32" s="55" t="str">
        <f t="shared" si="0"/>
        <v/>
      </c>
      <c r="H32" s="137" t="str">
        <f t="shared" si="1"/>
        <v/>
      </c>
      <c r="I32" s="137" t="str">
        <f t="shared" si="2"/>
        <v/>
      </c>
      <c r="J32" s="137" t="str">
        <f t="shared" si="3"/>
        <v/>
      </c>
      <c r="K32" s="56">
        <f t="shared" si="4"/>
        <v>0</v>
      </c>
      <c r="L32" s="55" t="str">
        <f t="shared" si="5"/>
        <v/>
      </c>
      <c r="M32" s="137" t="str">
        <f t="shared" si="6"/>
        <v/>
      </c>
      <c r="N32" s="137" t="str">
        <f t="shared" si="7"/>
        <v/>
      </c>
      <c r="O32" s="137" t="str">
        <f t="shared" si="8"/>
        <v/>
      </c>
      <c r="P32" s="56">
        <f t="shared" si="9"/>
        <v>0</v>
      </c>
      <c r="Q32" s="55" t="str">
        <f t="shared" si="10"/>
        <v/>
      </c>
      <c r="R32" s="137" t="str">
        <f t="shared" si="11"/>
        <v/>
      </c>
      <c r="S32" s="137" t="str">
        <f t="shared" si="12"/>
        <v/>
      </c>
      <c r="T32" s="137" t="str">
        <f t="shared" si="13"/>
        <v/>
      </c>
      <c r="U32" s="56">
        <f t="shared" si="14"/>
        <v>0</v>
      </c>
      <c r="V32" s="138">
        <f t="shared" si="15"/>
        <v>0</v>
      </c>
      <c r="W32" s="55" t="str">
        <f t="shared" si="16"/>
        <v>M</v>
      </c>
      <c r="X32" s="56" t="str">
        <f t="shared" si="17"/>
        <v>U11</v>
      </c>
      <c r="Y32" s="114">
        <f>COUNTIF(D$5:D$995,"="&amp;D32)-1</f>
        <v>0</v>
      </c>
      <c r="Z32" s="73">
        <f t="shared" si="18"/>
        <v>13</v>
      </c>
      <c r="AA32" s="47" t="str">
        <f t="shared" si="19"/>
        <v/>
      </c>
      <c r="AB32" s="47">
        <f t="shared" si="20"/>
        <v>14</v>
      </c>
      <c r="AC32" s="47">
        <f t="shared" si="21"/>
        <v>12</v>
      </c>
      <c r="AD32" s="47" t="str">
        <f t="shared" si="22"/>
        <v/>
      </c>
      <c r="AE32" s="47" t="str">
        <f t="shared" si="23"/>
        <v/>
      </c>
      <c r="AF32" s="47" t="str">
        <f t="shared" si="24"/>
        <v/>
      </c>
      <c r="AG32" s="47" t="str">
        <f t="shared" si="25"/>
        <v/>
      </c>
      <c r="AH32" s="46">
        <f t="shared" si="26"/>
        <v>12</v>
      </c>
      <c r="AI32" s="46" t="str">
        <f t="shared" si="27"/>
        <v/>
      </c>
      <c r="AJ32" s="46" t="str">
        <f t="shared" si="28"/>
        <v/>
      </c>
      <c r="AK32" s="60">
        <f t="shared" si="29"/>
        <v>7</v>
      </c>
      <c r="AL32" s="76">
        <f t="shared" si="30"/>
        <v>9.4</v>
      </c>
      <c r="AM32" s="77" t="str">
        <f t="shared" si="31"/>
        <v/>
      </c>
      <c r="AN32" s="78">
        <f t="shared" si="32"/>
        <v>2.58</v>
      </c>
      <c r="AO32" s="78">
        <f t="shared" si="33"/>
        <v>3.98</v>
      </c>
      <c r="AP32" s="77" t="str">
        <f t="shared" si="34"/>
        <v/>
      </c>
      <c r="AQ32" s="77" t="str">
        <f t="shared" si="35"/>
        <v/>
      </c>
      <c r="AR32" s="78" t="str">
        <f t="shared" si="36"/>
        <v/>
      </c>
      <c r="AS32" s="78" t="str">
        <f t="shared" si="37"/>
        <v/>
      </c>
      <c r="AT32" s="49">
        <f t="shared" si="38"/>
        <v>9.1</v>
      </c>
      <c r="AU32" s="49" t="str">
        <f t="shared" si="39"/>
        <v/>
      </c>
      <c r="AV32" s="50" t="str">
        <f t="shared" si="40"/>
        <v/>
      </c>
      <c r="AW32" s="62">
        <f t="shared" si="41"/>
        <v>4.4400000000000004</v>
      </c>
      <c r="AX32" s="69" t="str">
        <f t="shared" si="42"/>
        <v/>
      </c>
      <c r="AY32" s="70">
        <f>COUNTIF(E$5:E$204,"="&amp;E32)</f>
        <v>1</v>
      </c>
    </row>
    <row r="33" spans="1:51">
      <c r="A33" s="28" t="s">
        <v>108</v>
      </c>
      <c r="B33" s="27" t="s">
        <v>1</v>
      </c>
      <c r="C33" s="122">
        <f>COUNTIFS(B$4:B$1004,"="&amp;B33,A$4:A$1004,"="&amp;A33,V$4:V$1004,"&gt;"&amp;V33)+1</f>
        <v>16</v>
      </c>
      <c r="D33" s="28">
        <v>956</v>
      </c>
      <c r="E33" s="27" t="s">
        <v>131</v>
      </c>
      <c r="F33" s="29" t="s">
        <v>17</v>
      </c>
      <c r="G33" s="55" t="str">
        <f t="shared" si="0"/>
        <v/>
      </c>
      <c r="H33" s="137" t="str">
        <f t="shared" si="1"/>
        <v/>
      </c>
      <c r="I33" s="137" t="str">
        <f t="shared" si="2"/>
        <v/>
      </c>
      <c r="J33" s="137" t="str">
        <f t="shared" si="3"/>
        <v/>
      </c>
      <c r="K33" s="56">
        <f t="shared" si="4"/>
        <v>0</v>
      </c>
      <c r="L33" s="55" t="str">
        <f t="shared" si="5"/>
        <v/>
      </c>
      <c r="M33" s="137" t="str">
        <f t="shared" si="6"/>
        <v/>
      </c>
      <c r="N33" s="137" t="str">
        <f t="shared" si="7"/>
        <v/>
      </c>
      <c r="O33" s="137" t="str">
        <f t="shared" si="8"/>
        <v/>
      </c>
      <c r="P33" s="56">
        <f t="shared" si="9"/>
        <v>0</v>
      </c>
      <c r="Q33" s="55" t="str">
        <f t="shared" si="10"/>
        <v/>
      </c>
      <c r="R33" s="137" t="str">
        <f t="shared" si="11"/>
        <v/>
      </c>
      <c r="S33" s="137" t="str">
        <f t="shared" si="12"/>
        <v/>
      </c>
      <c r="T33" s="137" t="str">
        <f t="shared" si="13"/>
        <v/>
      </c>
      <c r="U33" s="56">
        <f t="shared" si="14"/>
        <v>0</v>
      </c>
      <c r="V33" s="138">
        <f t="shared" si="15"/>
        <v>0</v>
      </c>
      <c r="W33" s="55" t="str">
        <f t="shared" si="16"/>
        <v>M</v>
      </c>
      <c r="X33" s="56" t="str">
        <f t="shared" si="17"/>
        <v>U11</v>
      </c>
      <c r="Y33" s="114">
        <f>COUNTIF(D$5:D$995,"="&amp;D33)-1</f>
        <v>0</v>
      </c>
      <c r="Z33" s="73">
        <f t="shared" si="18"/>
        <v>17</v>
      </c>
      <c r="AA33" s="47" t="str">
        <f t="shared" si="19"/>
        <v/>
      </c>
      <c r="AB33" s="47">
        <f t="shared" si="20"/>
        <v>18</v>
      </c>
      <c r="AC33" s="47" t="str">
        <f t="shared" si="21"/>
        <v/>
      </c>
      <c r="AD33" s="47" t="str">
        <f t="shared" si="22"/>
        <v/>
      </c>
      <c r="AE33" s="47" t="str">
        <f t="shared" si="23"/>
        <v/>
      </c>
      <c r="AF33" s="47" t="str">
        <f t="shared" si="24"/>
        <v/>
      </c>
      <c r="AG33" s="47" t="str">
        <f t="shared" si="25"/>
        <v/>
      </c>
      <c r="AH33" s="46" t="str">
        <f t="shared" si="26"/>
        <v/>
      </c>
      <c r="AI33" s="46" t="str">
        <f t="shared" si="27"/>
        <v/>
      </c>
      <c r="AJ33" s="46" t="str">
        <f t="shared" si="28"/>
        <v/>
      </c>
      <c r="AK33" s="60" t="str">
        <f t="shared" si="29"/>
        <v/>
      </c>
      <c r="AL33" s="76">
        <f t="shared" si="30"/>
        <v>10.1</v>
      </c>
      <c r="AM33" s="77" t="str">
        <f t="shared" si="31"/>
        <v/>
      </c>
      <c r="AN33" s="78">
        <f t="shared" si="32"/>
        <v>1.95</v>
      </c>
      <c r="AO33" s="78" t="str">
        <f t="shared" si="33"/>
        <v/>
      </c>
      <c r="AP33" s="77" t="str">
        <f t="shared" si="34"/>
        <v/>
      </c>
      <c r="AQ33" s="77" t="str">
        <f t="shared" si="35"/>
        <v/>
      </c>
      <c r="AR33" s="78" t="str">
        <f t="shared" si="36"/>
        <v/>
      </c>
      <c r="AS33" s="78" t="str">
        <f t="shared" si="37"/>
        <v/>
      </c>
      <c r="AT33" s="49" t="str">
        <f t="shared" si="38"/>
        <v/>
      </c>
      <c r="AU33" s="49" t="str">
        <f t="shared" si="39"/>
        <v/>
      </c>
      <c r="AV33" s="50" t="str">
        <f t="shared" si="40"/>
        <v/>
      </c>
      <c r="AW33" s="62" t="str">
        <f t="shared" si="41"/>
        <v/>
      </c>
      <c r="AX33" s="69" t="str">
        <f t="shared" si="42"/>
        <v/>
      </c>
      <c r="AY33" s="70">
        <f>COUNTIF(E$5:E$204,"="&amp;E33)</f>
        <v>1</v>
      </c>
    </row>
    <row r="34" spans="1:51">
      <c r="A34" s="28" t="s">
        <v>108</v>
      </c>
      <c r="B34" s="27" t="s">
        <v>1</v>
      </c>
      <c r="C34" s="122">
        <f>COUNTIFS(B$4:B$1004,"="&amp;B34,A$4:A$1004,"="&amp;A34,V$4:V$1004,"&gt;"&amp;V34)+1</f>
        <v>16</v>
      </c>
      <c r="D34" s="28">
        <v>943</v>
      </c>
      <c r="E34" s="27" t="s">
        <v>117</v>
      </c>
      <c r="F34" s="29" t="s">
        <v>118</v>
      </c>
      <c r="G34" s="55" t="str">
        <f t="shared" si="0"/>
        <v/>
      </c>
      <c r="H34" s="137" t="str">
        <f t="shared" si="1"/>
        <v/>
      </c>
      <c r="I34" s="137" t="str">
        <f t="shared" si="2"/>
        <v/>
      </c>
      <c r="J34" s="137" t="str">
        <f t="shared" si="3"/>
        <v/>
      </c>
      <c r="K34" s="56">
        <f t="shared" si="4"/>
        <v>0</v>
      </c>
      <c r="L34" s="55" t="str">
        <f t="shared" si="5"/>
        <v/>
      </c>
      <c r="M34" s="137" t="str">
        <f t="shared" si="6"/>
        <v/>
      </c>
      <c r="N34" s="137" t="str">
        <f t="shared" si="7"/>
        <v/>
      </c>
      <c r="O34" s="137" t="str">
        <f t="shared" si="8"/>
        <v/>
      </c>
      <c r="P34" s="56">
        <f t="shared" si="9"/>
        <v>0</v>
      </c>
      <c r="Q34" s="55" t="str">
        <f t="shared" si="10"/>
        <v/>
      </c>
      <c r="R34" s="137" t="str">
        <f t="shared" si="11"/>
        <v/>
      </c>
      <c r="S34" s="137" t="str">
        <f t="shared" si="12"/>
        <v/>
      </c>
      <c r="T34" s="137" t="str">
        <f t="shared" si="13"/>
        <v/>
      </c>
      <c r="U34" s="56">
        <f t="shared" si="14"/>
        <v>0</v>
      </c>
      <c r="V34" s="138">
        <f t="shared" si="15"/>
        <v>0</v>
      </c>
      <c r="W34" s="55" t="str">
        <f t="shared" si="16"/>
        <v>M</v>
      </c>
      <c r="X34" s="56" t="str">
        <f t="shared" si="17"/>
        <v>U11</v>
      </c>
      <c r="Y34" s="114">
        <f>COUNTIF(D$5:D$995,"="&amp;D34)-1</f>
        <v>0</v>
      </c>
      <c r="Z34" s="73" t="str">
        <f t="shared" si="18"/>
        <v/>
      </c>
      <c r="AA34" s="47" t="str">
        <f t="shared" si="19"/>
        <v/>
      </c>
      <c r="AB34" s="47" t="str">
        <f t="shared" si="20"/>
        <v/>
      </c>
      <c r="AC34" s="47" t="str">
        <f t="shared" si="21"/>
        <v/>
      </c>
      <c r="AD34" s="47" t="str">
        <f t="shared" si="22"/>
        <v/>
      </c>
      <c r="AE34" s="47" t="str">
        <f t="shared" si="23"/>
        <v/>
      </c>
      <c r="AF34" s="47" t="str">
        <f t="shared" si="24"/>
        <v/>
      </c>
      <c r="AG34" s="47" t="str">
        <f t="shared" si="25"/>
        <v/>
      </c>
      <c r="AH34" s="46" t="str">
        <f t="shared" si="26"/>
        <v/>
      </c>
      <c r="AI34" s="46" t="str">
        <f t="shared" si="27"/>
        <v/>
      </c>
      <c r="AJ34" s="46" t="str">
        <f t="shared" si="28"/>
        <v/>
      </c>
      <c r="AK34" s="60" t="str">
        <f t="shared" si="29"/>
        <v/>
      </c>
      <c r="AL34" s="76" t="str">
        <f t="shared" si="30"/>
        <v/>
      </c>
      <c r="AM34" s="77" t="str">
        <f t="shared" si="31"/>
        <v/>
      </c>
      <c r="AN34" s="78" t="str">
        <f t="shared" si="32"/>
        <v/>
      </c>
      <c r="AO34" s="78" t="str">
        <f t="shared" si="33"/>
        <v/>
      </c>
      <c r="AP34" s="77" t="str">
        <f t="shared" si="34"/>
        <v/>
      </c>
      <c r="AQ34" s="77" t="str">
        <f t="shared" si="35"/>
        <v/>
      </c>
      <c r="AR34" s="78" t="str">
        <f t="shared" si="36"/>
        <v/>
      </c>
      <c r="AS34" s="78" t="str">
        <f t="shared" si="37"/>
        <v/>
      </c>
      <c r="AT34" s="49" t="str">
        <f t="shared" si="38"/>
        <v/>
      </c>
      <c r="AU34" s="49" t="str">
        <f t="shared" si="39"/>
        <v/>
      </c>
      <c r="AV34" s="50" t="str">
        <f t="shared" si="40"/>
        <v/>
      </c>
      <c r="AW34" s="62" t="str">
        <f t="shared" si="41"/>
        <v/>
      </c>
      <c r="AX34" s="69" t="str">
        <f t="shared" si="42"/>
        <v/>
      </c>
      <c r="AY34" s="70">
        <f>COUNTIF(E$5:E$204,"="&amp;E34)</f>
        <v>1</v>
      </c>
    </row>
    <row r="35" spans="1:51">
      <c r="A35" s="28" t="s">
        <v>65</v>
      </c>
      <c r="B35" s="27" t="s">
        <v>28</v>
      </c>
      <c r="C35" s="122">
        <f>COUNTIFS(B$4:B$1004,"="&amp;B35,A$4:A$1004,"="&amp;A35,V$4:V$1004,"&gt;"&amp;V35)+1</f>
        <v>1</v>
      </c>
      <c r="D35" s="28">
        <v>988</v>
      </c>
      <c r="E35" s="27" t="s">
        <v>77</v>
      </c>
      <c r="F35" s="29" t="s">
        <v>37</v>
      </c>
      <c r="G35" s="55">
        <f t="shared" si="0"/>
        <v>5</v>
      </c>
      <c r="H35" s="137">
        <f t="shared" si="1"/>
        <v>7</v>
      </c>
      <c r="I35" s="137">
        <f t="shared" si="2"/>
        <v>7</v>
      </c>
      <c r="J35" s="137">
        <f t="shared" si="3"/>
        <v>7</v>
      </c>
      <c r="K35" s="56">
        <f t="shared" si="4"/>
        <v>21</v>
      </c>
      <c r="L35" s="55">
        <f t="shared" si="5"/>
        <v>7</v>
      </c>
      <c r="M35" s="137">
        <f t="shared" si="6"/>
        <v>7</v>
      </c>
      <c r="N35" s="137">
        <f t="shared" si="7"/>
        <v>7</v>
      </c>
      <c r="O35" s="137">
        <f t="shared" si="8"/>
        <v>7</v>
      </c>
      <c r="P35" s="56">
        <f t="shared" si="9"/>
        <v>21</v>
      </c>
      <c r="Q35" s="55">
        <f t="shared" si="10"/>
        <v>4</v>
      </c>
      <c r="R35" s="137">
        <f t="shared" si="11"/>
        <v>5</v>
      </c>
      <c r="S35" s="137">
        <f t="shared" si="12"/>
        <v>7</v>
      </c>
      <c r="T35" s="137">
        <f t="shared" si="13"/>
        <v>7</v>
      </c>
      <c r="U35" s="56">
        <f t="shared" si="14"/>
        <v>19</v>
      </c>
      <c r="V35" s="138">
        <f t="shared" si="15"/>
        <v>61</v>
      </c>
      <c r="W35" s="55" t="str">
        <f t="shared" si="16"/>
        <v>F</v>
      </c>
      <c r="X35" s="56" t="str">
        <f t="shared" si="17"/>
        <v>U13</v>
      </c>
      <c r="Y35" s="114">
        <f>COUNTIF(D$5:D$995,"="&amp;D35)-1</f>
        <v>0</v>
      </c>
      <c r="Z35" s="73">
        <f t="shared" si="18"/>
        <v>2</v>
      </c>
      <c r="AA35" s="47">
        <f t="shared" si="19"/>
        <v>1</v>
      </c>
      <c r="AB35" s="47">
        <f t="shared" si="20"/>
        <v>1</v>
      </c>
      <c r="AC35" s="47">
        <f t="shared" si="21"/>
        <v>1</v>
      </c>
      <c r="AD35" s="47">
        <f t="shared" si="22"/>
        <v>1</v>
      </c>
      <c r="AE35" s="47">
        <f t="shared" si="23"/>
        <v>1</v>
      </c>
      <c r="AF35" s="47">
        <f t="shared" si="24"/>
        <v>1</v>
      </c>
      <c r="AG35" s="47">
        <f t="shared" si="25"/>
        <v>1</v>
      </c>
      <c r="AH35" s="46">
        <f t="shared" si="26"/>
        <v>3</v>
      </c>
      <c r="AI35" s="46">
        <f t="shared" si="27"/>
        <v>2</v>
      </c>
      <c r="AJ35" s="46">
        <f t="shared" si="28"/>
        <v>1</v>
      </c>
      <c r="AK35" s="60">
        <f t="shared" si="29"/>
        <v>1</v>
      </c>
      <c r="AL35" s="76">
        <f t="shared" si="30"/>
        <v>7.6</v>
      </c>
      <c r="AM35" s="77">
        <f t="shared" si="31"/>
        <v>8.6999999999999993</v>
      </c>
      <c r="AN35" s="78">
        <f t="shared" si="32"/>
        <v>4.5</v>
      </c>
      <c r="AO35" s="78">
        <f t="shared" si="33"/>
        <v>9.07</v>
      </c>
      <c r="AP35" s="77">
        <f t="shared" si="34"/>
        <v>7.5</v>
      </c>
      <c r="AQ35" s="77">
        <f t="shared" si="35"/>
        <v>8.8000000000000007</v>
      </c>
      <c r="AR35" s="78">
        <f t="shared" si="36"/>
        <v>4.43</v>
      </c>
      <c r="AS35" s="78">
        <f t="shared" si="37"/>
        <v>1.33</v>
      </c>
      <c r="AT35" s="49">
        <f t="shared" si="38"/>
        <v>7.4</v>
      </c>
      <c r="AU35" s="49">
        <f t="shared" si="39"/>
        <v>8.4</v>
      </c>
      <c r="AV35" s="50">
        <f t="shared" si="40"/>
        <v>1.43</v>
      </c>
      <c r="AW35" s="62">
        <f t="shared" si="41"/>
        <v>9.7899999999999991</v>
      </c>
      <c r="AX35" s="69" t="str">
        <f t="shared" si="42"/>
        <v/>
      </c>
      <c r="AY35" s="70">
        <f>COUNTIF(E$5:E$204,"="&amp;E35)</f>
        <v>1</v>
      </c>
    </row>
    <row r="36" spans="1:51">
      <c r="A36" s="28" t="s">
        <v>65</v>
      </c>
      <c r="B36" s="27" t="s">
        <v>28</v>
      </c>
      <c r="C36" s="122">
        <f>COUNTIFS(B$4:B$1004,"="&amp;B36,A$4:A$1004,"="&amp;A36,V$4:V$1004,"&gt;"&amp;V36)+1</f>
        <v>2</v>
      </c>
      <c r="D36" s="28">
        <v>902</v>
      </c>
      <c r="E36" s="27" t="s">
        <v>72</v>
      </c>
      <c r="F36" s="29" t="s">
        <v>17</v>
      </c>
      <c r="G36" s="55">
        <f t="shared" si="0"/>
        <v>5</v>
      </c>
      <c r="H36" s="137">
        <f t="shared" si="1"/>
        <v>5</v>
      </c>
      <c r="I36" s="137">
        <f t="shared" si="2"/>
        <v>5</v>
      </c>
      <c r="J36" s="137">
        <f t="shared" si="3"/>
        <v>1</v>
      </c>
      <c r="K36" s="56">
        <f t="shared" si="4"/>
        <v>15</v>
      </c>
      <c r="L36" s="55">
        <f t="shared" si="5"/>
        <v>4</v>
      </c>
      <c r="M36" s="137">
        <f t="shared" si="6"/>
        <v>3</v>
      </c>
      <c r="N36" s="137">
        <f t="shared" si="7"/>
        <v>2</v>
      </c>
      <c r="O36" s="137">
        <f t="shared" si="8"/>
        <v>5</v>
      </c>
      <c r="P36" s="56">
        <f t="shared" si="9"/>
        <v>12</v>
      </c>
      <c r="Q36" s="55">
        <f t="shared" si="10"/>
        <v>7</v>
      </c>
      <c r="R36" s="137">
        <f t="shared" si="11"/>
        <v>3</v>
      </c>
      <c r="S36" s="137">
        <f t="shared" si="12"/>
        <v>4</v>
      </c>
      <c r="T36" s="137">
        <f t="shared" si="13"/>
        <v>5</v>
      </c>
      <c r="U36" s="56">
        <f t="shared" si="14"/>
        <v>16</v>
      </c>
      <c r="V36" s="138">
        <f t="shared" si="15"/>
        <v>43</v>
      </c>
      <c r="W36" s="55" t="str">
        <f t="shared" si="16"/>
        <v>F</v>
      </c>
      <c r="X36" s="56" t="str">
        <f t="shared" si="17"/>
        <v>U13</v>
      </c>
      <c r="Y36" s="114">
        <f>COUNTIF(D$5:D$995,"="&amp;D36)-1</f>
        <v>0</v>
      </c>
      <c r="Z36" s="73">
        <f t="shared" si="18"/>
        <v>2</v>
      </c>
      <c r="AA36" s="47">
        <f t="shared" si="19"/>
        <v>2</v>
      </c>
      <c r="AB36" s="47">
        <f t="shared" si="20"/>
        <v>2</v>
      </c>
      <c r="AC36" s="47">
        <f t="shared" si="21"/>
        <v>6</v>
      </c>
      <c r="AD36" s="47">
        <f t="shared" si="22"/>
        <v>3</v>
      </c>
      <c r="AE36" s="47">
        <f t="shared" si="23"/>
        <v>4</v>
      </c>
      <c r="AF36" s="47">
        <f t="shared" si="24"/>
        <v>5</v>
      </c>
      <c r="AG36" s="47">
        <f t="shared" si="25"/>
        <v>2</v>
      </c>
      <c r="AH36" s="46">
        <f t="shared" si="26"/>
        <v>1</v>
      </c>
      <c r="AI36" s="46">
        <f t="shared" si="27"/>
        <v>4</v>
      </c>
      <c r="AJ36" s="46">
        <f t="shared" si="28"/>
        <v>3</v>
      </c>
      <c r="AK36" s="60">
        <f t="shared" si="29"/>
        <v>2</v>
      </c>
      <c r="AL36" s="76">
        <f t="shared" si="30"/>
        <v>7.6</v>
      </c>
      <c r="AM36" s="77">
        <f t="shared" si="31"/>
        <v>9</v>
      </c>
      <c r="AN36" s="78">
        <f t="shared" si="32"/>
        <v>4.37</v>
      </c>
      <c r="AO36" s="78">
        <f t="shared" si="33"/>
        <v>5.52</v>
      </c>
      <c r="AP36" s="77">
        <f t="shared" si="34"/>
        <v>7.6</v>
      </c>
      <c r="AQ36" s="77">
        <f t="shared" si="35"/>
        <v>9.3000000000000007</v>
      </c>
      <c r="AR36" s="78">
        <f t="shared" si="36"/>
        <v>4.13</v>
      </c>
      <c r="AS36" s="78">
        <f t="shared" si="37"/>
        <v>1.3299000000000001</v>
      </c>
      <c r="AT36" s="49">
        <f t="shared" si="38"/>
        <v>7.3</v>
      </c>
      <c r="AU36" s="49">
        <f t="shared" si="39"/>
        <v>8.6999999999999993</v>
      </c>
      <c r="AV36" s="50">
        <f t="shared" si="40"/>
        <v>1.3</v>
      </c>
      <c r="AW36" s="62">
        <f t="shared" si="41"/>
        <v>6.35</v>
      </c>
      <c r="AX36" s="69" t="str">
        <f t="shared" si="42"/>
        <v/>
      </c>
      <c r="AY36" s="70">
        <f>COUNTIF(E$5:E$204,"="&amp;E36)</f>
        <v>1</v>
      </c>
    </row>
    <row r="37" spans="1:51">
      <c r="A37" s="28" t="s">
        <v>65</v>
      </c>
      <c r="B37" s="27" t="s">
        <v>28</v>
      </c>
      <c r="C37" s="122">
        <f>COUNTIFS(B$4:B$1004,"="&amp;B37,A$4:A$1004,"="&amp;A37,V$4:V$1004,"&gt;"&amp;V37)+1</f>
        <v>3</v>
      </c>
      <c r="D37" s="28">
        <v>908</v>
      </c>
      <c r="E37" s="27" t="s">
        <v>78</v>
      </c>
      <c r="F37" s="29" t="s">
        <v>79</v>
      </c>
      <c r="G37" s="55">
        <f t="shared" ref="G37:G68" si="43">IF(Z37=1,7,IF(Z37&lt;=6,7-Z37,""))</f>
        <v>5</v>
      </c>
      <c r="H37" s="137">
        <f t="shared" ref="H37:H68" si="44">IF(AA37=1,7,IF(AA37&lt;=6,7-AA37,""))</f>
        <v>5</v>
      </c>
      <c r="I37" s="137" t="str">
        <f t="shared" ref="I37:I68" si="45">IF(AB37=1,7,IF(AB37&lt;=6,7-AB37,""))</f>
        <v/>
      </c>
      <c r="J37" s="137" t="str">
        <f t="shared" ref="J37:J68" si="46">IF(AC37=1,7,IF(AC37&lt;=6,7-AC37,""))</f>
        <v/>
      </c>
      <c r="K37" s="56">
        <f t="shared" ref="K37:K68" si="47">SUM(G37:J37)-IF(COUNT(G37:J37)=4,MIN(G37:J37),0)</f>
        <v>10</v>
      </c>
      <c r="L37" s="55">
        <f t="shared" ref="L37:L68" si="48">IF(AD37=1,7,IF(AD37&lt;=6,7-AD37,""))</f>
        <v>7</v>
      </c>
      <c r="M37" s="137">
        <f t="shared" ref="M37:M68" si="49">IF(AE37=1,7,IF(AE37&lt;=6,7-AE37,""))</f>
        <v>5</v>
      </c>
      <c r="N37" s="137">
        <f t="shared" ref="N37:N68" si="50">IF(AF37=1,7,IF(AF37&lt;=6,7-AF37,""))</f>
        <v>1</v>
      </c>
      <c r="O37" s="137" t="str">
        <f t="shared" ref="O37:O68" si="51">IF(AG37=1,7,IF(AG37&lt;=6,7-AG37,""))</f>
        <v/>
      </c>
      <c r="P37" s="56">
        <f t="shared" ref="P37:P68" si="52">SUM(L37:O37)-IF(COUNT(L37:O37)=4,MIN(L37:O37),0)</f>
        <v>13</v>
      </c>
      <c r="Q37" s="55">
        <f t="shared" ref="Q37:Q68" si="53">IF(AH37=1,7,IF(AH37&lt;=6,7-AH37,""))</f>
        <v>7</v>
      </c>
      <c r="R37" s="137">
        <f t="shared" ref="R37:R68" si="54">IF(AI37=1,7,IF(AI37&lt;=6,7-AI37,""))</f>
        <v>7</v>
      </c>
      <c r="S37" s="137" t="str">
        <f t="shared" ref="S37:S68" si="55">IF(AJ37=1,7,IF(AJ37&lt;=6,7-AJ37,""))</f>
        <v/>
      </c>
      <c r="T37" s="137">
        <f t="shared" ref="T37:T68" si="56">IF(AK37=1,7,IF(AK37&lt;=6,7-AK37,""))</f>
        <v>3</v>
      </c>
      <c r="U37" s="56">
        <f t="shared" ref="U37:U68" si="57">SUM(Q37:T37)-IF(COUNT(Q37:T37)=4,MIN(Q37:T37),0)</f>
        <v>17</v>
      </c>
      <c r="V37" s="138">
        <f t="shared" ref="V37:V68" si="58">K37+P37+U37</f>
        <v>40</v>
      </c>
      <c r="W37" s="55" t="str">
        <f t="shared" ref="W37:W68" si="59">B37</f>
        <v>F</v>
      </c>
      <c r="X37" s="56" t="str">
        <f t="shared" ref="X37:X68" si="60">A37</f>
        <v>U13</v>
      </c>
      <c r="Y37" s="114">
        <f>COUNTIF(D$5:D$995,"="&amp;D37)-1</f>
        <v>0</v>
      </c>
      <c r="Z37" s="73">
        <f t="shared" ref="Z37:Z68" si="61">IFERROR(VLOOKUP($E37&amp;"50M",Track_1,3,FALSE),"")</f>
        <v>2</v>
      </c>
      <c r="AA37" s="47">
        <f t="shared" ref="AA37:AA68" si="62">IFERROR(VLOOKUP($E37&amp;"50MH",Track_1,3,FALSE),"")</f>
        <v>2</v>
      </c>
      <c r="AB37" s="47">
        <f t="shared" ref="AB37:AB68" si="63">IFERROR(VLOOKUP($E37&amp;"Long Jump",Field_1,3,FALSE),"")</f>
        <v>9</v>
      </c>
      <c r="AC37" s="47">
        <f t="shared" ref="AC37:AC68" si="64">IFERROR(VLOOKUP($E37&amp;"Shot",Field_1,3,FALSE),"")</f>
        <v>7</v>
      </c>
      <c r="AD37" s="47">
        <f t="shared" ref="AD37:AD68" si="65">IFERROR(VLOOKUP($E37&amp;"50M",Track_2,3,FALSE),"")</f>
        <v>1</v>
      </c>
      <c r="AE37" s="47">
        <f t="shared" ref="AE37:AE68" si="66">IFERROR(VLOOKUP($E37&amp;"50MH",Track_2,3,FALSE),"")</f>
        <v>2</v>
      </c>
      <c r="AF37" s="47">
        <f t="shared" ref="AF37:AF68" si="67">IFERROR(VLOOKUP($E37&amp;"Long Jump",Field_2,3,FALSE),"")</f>
        <v>6</v>
      </c>
      <c r="AG37" s="47">
        <f t="shared" ref="AG37:AG68" si="68">IFERROR(VLOOKUP($E37&amp;"High Jump",Field_2,3,FALSE),"")</f>
        <v>8</v>
      </c>
      <c r="AH37" s="46">
        <f t="shared" ref="AH37:AH68" si="69">IFERROR(VLOOKUP($E37&amp;"50M",Track_3,3,FALSE),"")</f>
        <v>1</v>
      </c>
      <c r="AI37" s="46">
        <f t="shared" ref="AI37:AI68" si="70">IFERROR(VLOOKUP($E37&amp;"50MH",Track_3,3,FALSE),"")</f>
        <v>1</v>
      </c>
      <c r="AJ37" s="46" t="str">
        <f t="shared" ref="AJ37:AJ68" si="71">IFERROR(VLOOKUP($E37&amp;"High",Field_3,3,FALSE),"")</f>
        <v/>
      </c>
      <c r="AK37" s="60">
        <f t="shared" ref="AK37:AK68" si="72">IFERROR(VLOOKUP($E37&amp;"Shot",Field_3,3,FALSE),"")</f>
        <v>4</v>
      </c>
      <c r="AL37" s="76">
        <f t="shared" ref="AL37:AL68" si="73">IFERROR(VLOOKUP($E37&amp;"50M",Track_1,2,FALSE),"")</f>
        <v>7.6</v>
      </c>
      <c r="AM37" s="77">
        <f t="shared" ref="AM37:AM68" si="74">IFERROR(VLOOKUP($E37&amp;"50MH",Track_1,2,FALSE),"")</f>
        <v>9</v>
      </c>
      <c r="AN37" s="78">
        <f t="shared" ref="AN37:AN68" si="75">IFERROR(VLOOKUP($E37&amp;"Long Jump",Field_1,2,FALSE),"")</f>
        <v>3.77</v>
      </c>
      <c r="AO37" s="78">
        <f t="shared" ref="AO37:AO68" si="76">IFERROR(VLOOKUP($E37&amp;"Shot",Field_1,2,FALSE),"")</f>
        <v>5.5</v>
      </c>
      <c r="AP37" s="77">
        <f t="shared" ref="AP37:AP68" si="77">IFERROR(VLOOKUP($E37&amp;"50M",Track_2,2,FALSE),"")</f>
        <v>7.5</v>
      </c>
      <c r="AQ37" s="77">
        <f t="shared" ref="AQ37:AQ68" si="78">IFERROR(VLOOKUP($E37&amp;"50MH",Track_2,2,FALSE),"")</f>
        <v>9</v>
      </c>
      <c r="AR37" s="78">
        <f t="shared" ref="AR37:AR68" si="79">IFERROR(VLOOKUP($E37&amp;"Long Jump",Field_2,2,FALSE),"")</f>
        <v>3.97</v>
      </c>
      <c r="AS37" s="78">
        <f t="shared" ref="AS37:AS68" si="80">IFERROR(VLOOKUP($E37&amp;"High Jump",Field_2,2,FALSE),"")</f>
        <v>1.1999</v>
      </c>
      <c r="AT37" s="49">
        <f t="shared" ref="AT37:AT68" si="81">IFERROR(VLOOKUP($E37&amp;"50M",Track_3,2,FALSE),"")</f>
        <v>7.3</v>
      </c>
      <c r="AU37" s="49">
        <f t="shared" ref="AU37:AU68" si="82">IFERROR(VLOOKUP($E37&amp;"50MH",Track_3,2,FALSE),"")</f>
        <v>8.1999999999999993</v>
      </c>
      <c r="AV37" s="50" t="str">
        <f t="shared" ref="AV37:AV68" si="83">IFERROR(VLOOKUP($E37&amp;"High",Field_3,2,FALSE),"")</f>
        <v/>
      </c>
      <c r="AW37" s="62">
        <f t="shared" ref="AW37:AW68" si="84">IFERROR(VLOOKUP($E37&amp;"Shot",Field_3,2,FALSE),"")</f>
        <v>6.2999000000000001</v>
      </c>
      <c r="AX37" s="69" t="str">
        <f t="shared" ref="AX37:AX68" si="85">IF(ISNA(VLOOKUP(E37,Entries_race1,3,FALSE)),"new",IF(VLOOKUP(E37,Entries_race1,3,FALSE)&lt;&gt;A37,VLOOKUP(E37,Entries_race1,3,FALSE),""))</f>
        <v/>
      </c>
      <c r="AY37" s="70">
        <f>COUNTIF(E$5:E$204,"="&amp;E37)</f>
        <v>1</v>
      </c>
    </row>
    <row r="38" spans="1:51">
      <c r="A38" s="28" t="s">
        <v>65</v>
      </c>
      <c r="B38" s="27" t="s">
        <v>28</v>
      </c>
      <c r="C38" s="122">
        <f>COUNTIFS(B$4:B$1004,"="&amp;B38,A$4:A$1004,"="&amp;A38,V$4:V$1004,"&gt;"&amp;V38)+1</f>
        <v>4</v>
      </c>
      <c r="D38" s="28">
        <v>993</v>
      </c>
      <c r="E38" s="27" t="s">
        <v>81</v>
      </c>
      <c r="F38" s="29" t="s">
        <v>82</v>
      </c>
      <c r="G38" s="55">
        <f t="shared" si="43"/>
        <v>1</v>
      </c>
      <c r="H38" s="137">
        <f t="shared" si="44"/>
        <v>5</v>
      </c>
      <c r="I38" s="137">
        <f t="shared" si="45"/>
        <v>4</v>
      </c>
      <c r="J38" s="137">
        <f t="shared" si="46"/>
        <v>3</v>
      </c>
      <c r="K38" s="56">
        <f t="shared" si="47"/>
        <v>12</v>
      </c>
      <c r="L38" s="55">
        <f t="shared" si="48"/>
        <v>2</v>
      </c>
      <c r="M38" s="137">
        <f t="shared" si="49"/>
        <v>4</v>
      </c>
      <c r="N38" s="137">
        <f t="shared" si="50"/>
        <v>5</v>
      </c>
      <c r="O38" s="137">
        <f t="shared" si="51"/>
        <v>1</v>
      </c>
      <c r="P38" s="56">
        <f t="shared" si="52"/>
        <v>11</v>
      </c>
      <c r="Q38" s="55">
        <f t="shared" si="53"/>
        <v>2</v>
      </c>
      <c r="R38" s="137">
        <f t="shared" si="54"/>
        <v>4</v>
      </c>
      <c r="S38" s="137" t="str">
        <f t="shared" si="55"/>
        <v/>
      </c>
      <c r="T38" s="137">
        <f t="shared" si="56"/>
        <v>2</v>
      </c>
      <c r="U38" s="56">
        <f t="shared" si="57"/>
        <v>8</v>
      </c>
      <c r="V38" s="138">
        <f t="shared" si="58"/>
        <v>31</v>
      </c>
      <c r="W38" s="55" t="str">
        <f t="shared" si="59"/>
        <v>F</v>
      </c>
      <c r="X38" s="56" t="str">
        <f t="shared" si="60"/>
        <v>U13</v>
      </c>
      <c r="Y38" s="114">
        <f>COUNTIF(D$5:D$995,"="&amp;D38)-1</f>
        <v>0</v>
      </c>
      <c r="Z38" s="73">
        <f t="shared" si="61"/>
        <v>6</v>
      </c>
      <c r="AA38" s="47">
        <f t="shared" si="62"/>
        <v>2</v>
      </c>
      <c r="AB38" s="47">
        <f t="shared" si="63"/>
        <v>3</v>
      </c>
      <c r="AC38" s="47">
        <f t="shared" si="64"/>
        <v>4</v>
      </c>
      <c r="AD38" s="47">
        <f t="shared" si="65"/>
        <v>5</v>
      </c>
      <c r="AE38" s="47">
        <f t="shared" si="66"/>
        <v>3</v>
      </c>
      <c r="AF38" s="47">
        <f t="shared" si="67"/>
        <v>2</v>
      </c>
      <c r="AG38" s="47">
        <f t="shared" si="68"/>
        <v>6</v>
      </c>
      <c r="AH38" s="46">
        <f t="shared" si="69"/>
        <v>5</v>
      </c>
      <c r="AI38" s="46">
        <f t="shared" si="70"/>
        <v>3</v>
      </c>
      <c r="AJ38" s="46">
        <f t="shared" si="71"/>
        <v>12</v>
      </c>
      <c r="AK38" s="60">
        <f t="shared" si="72"/>
        <v>5</v>
      </c>
      <c r="AL38" s="76">
        <f t="shared" si="73"/>
        <v>7.8</v>
      </c>
      <c r="AM38" s="77">
        <f t="shared" si="74"/>
        <v>9</v>
      </c>
      <c r="AN38" s="78">
        <f t="shared" si="75"/>
        <v>4.25</v>
      </c>
      <c r="AO38" s="78">
        <f t="shared" si="76"/>
        <v>5.83</v>
      </c>
      <c r="AP38" s="77">
        <f t="shared" si="77"/>
        <v>7.8</v>
      </c>
      <c r="AQ38" s="77">
        <f t="shared" si="78"/>
        <v>9.1</v>
      </c>
      <c r="AR38" s="78">
        <f t="shared" si="79"/>
        <v>4.3</v>
      </c>
      <c r="AS38" s="78">
        <f t="shared" si="80"/>
        <v>1.2498</v>
      </c>
      <c r="AT38" s="49">
        <f t="shared" si="81"/>
        <v>7.7</v>
      </c>
      <c r="AU38" s="49">
        <f t="shared" si="82"/>
        <v>8.6</v>
      </c>
      <c r="AV38" s="50">
        <f t="shared" si="83"/>
        <v>1.0999000000000001</v>
      </c>
      <c r="AW38" s="62">
        <f t="shared" si="84"/>
        <v>6.22</v>
      </c>
      <c r="AX38" s="69" t="str">
        <f t="shared" si="85"/>
        <v/>
      </c>
      <c r="AY38" s="70">
        <f>COUNTIF(E$5:E$204,"="&amp;E38)</f>
        <v>1</v>
      </c>
    </row>
    <row r="39" spans="1:51">
      <c r="A39" s="28" t="s">
        <v>65</v>
      </c>
      <c r="B39" s="27" t="s">
        <v>28</v>
      </c>
      <c r="C39" s="122">
        <f>COUNTIFS(B$4:B$1004,"="&amp;B39,A$4:A$1004,"="&amp;A39,V$4:V$1004,"&gt;"&amp;V39)+1</f>
        <v>5</v>
      </c>
      <c r="D39" s="28">
        <v>918</v>
      </c>
      <c r="E39" s="27" t="s">
        <v>90</v>
      </c>
      <c r="F39" s="29" t="s">
        <v>12</v>
      </c>
      <c r="G39" s="55" t="str">
        <f t="shared" si="43"/>
        <v/>
      </c>
      <c r="H39" s="137" t="str">
        <f t="shared" si="44"/>
        <v/>
      </c>
      <c r="I39" s="137" t="str">
        <f t="shared" si="45"/>
        <v/>
      </c>
      <c r="J39" s="137">
        <f t="shared" si="46"/>
        <v>5</v>
      </c>
      <c r="K39" s="56">
        <f t="shared" si="47"/>
        <v>5</v>
      </c>
      <c r="L39" s="55" t="str">
        <f t="shared" si="48"/>
        <v/>
      </c>
      <c r="M39" s="137" t="str">
        <f t="shared" si="49"/>
        <v/>
      </c>
      <c r="N39" s="137">
        <f t="shared" si="50"/>
        <v>3</v>
      </c>
      <c r="O39" s="137">
        <f t="shared" si="51"/>
        <v>4</v>
      </c>
      <c r="P39" s="56">
        <f t="shared" si="52"/>
        <v>7</v>
      </c>
      <c r="Q39" s="55" t="str">
        <f t="shared" si="53"/>
        <v/>
      </c>
      <c r="R39" s="137" t="str">
        <f t="shared" si="54"/>
        <v/>
      </c>
      <c r="S39" s="137">
        <f t="shared" si="55"/>
        <v>2</v>
      </c>
      <c r="T39" s="137">
        <f t="shared" si="56"/>
        <v>1</v>
      </c>
      <c r="U39" s="56">
        <f t="shared" si="57"/>
        <v>3</v>
      </c>
      <c r="V39" s="138">
        <f t="shared" si="58"/>
        <v>15</v>
      </c>
      <c r="W39" s="55" t="str">
        <f t="shared" si="59"/>
        <v>F</v>
      </c>
      <c r="X39" s="56" t="str">
        <f t="shared" si="60"/>
        <v>U13</v>
      </c>
      <c r="Y39" s="114">
        <f>COUNTIF(D$5:D$995,"="&amp;D39)-1</f>
        <v>0</v>
      </c>
      <c r="Z39" s="73" t="str">
        <f t="shared" si="61"/>
        <v/>
      </c>
      <c r="AA39" s="47">
        <f t="shared" si="62"/>
        <v>7</v>
      </c>
      <c r="AB39" s="47" t="str">
        <f t="shared" si="63"/>
        <v/>
      </c>
      <c r="AC39" s="47">
        <f t="shared" si="64"/>
        <v>2</v>
      </c>
      <c r="AD39" s="47">
        <f t="shared" si="65"/>
        <v>9</v>
      </c>
      <c r="AE39" s="47">
        <f t="shared" si="66"/>
        <v>10</v>
      </c>
      <c r="AF39" s="47">
        <f t="shared" si="67"/>
        <v>4</v>
      </c>
      <c r="AG39" s="47">
        <f t="shared" si="68"/>
        <v>3</v>
      </c>
      <c r="AH39" s="46">
        <f t="shared" si="69"/>
        <v>11</v>
      </c>
      <c r="AI39" s="46">
        <f t="shared" si="70"/>
        <v>12</v>
      </c>
      <c r="AJ39" s="46">
        <f t="shared" si="71"/>
        <v>5</v>
      </c>
      <c r="AK39" s="60">
        <f t="shared" si="72"/>
        <v>6</v>
      </c>
      <c r="AL39" s="76" t="str">
        <f t="shared" si="73"/>
        <v/>
      </c>
      <c r="AM39" s="77">
        <f t="shared" si="74"/>
        <v>10.7</v>
      </c>
      <c r="AN39" s="78" t="str">
        <f t="shared" si="75"/>
        <v/>
      </c>
      <c r="AO39" s="78">
        <f t="shared" si="76"/>
        <v>6.27</v>
      </c>
      <c r="AP39" s="77">
        <f t="shared" si="77"/>
        <v>8.1</v>
      </c>
      <c r="AQ39" s="77">
        <f t="shared" si="78"/>
        <v>10.8</v>
      </c>
      <c r="AR39" s="78">
        <f t="shared" si="79"/>
        <v>4.17</v>
      </c>
      <c r="AS39" s="78">
        <f t="shared" si="80"/>
        <v>1.3</v>
      </c>
      <c r="AT39" s="49">
        <f t="shared" si="81"/>
        <v>8.1999999999999993</v>
      </c>
      <c r="AU39" s="49">
        <f t="shared" si="82"/>
        <v>11.5</v>
      </c>
      <c r="AV39" s="50">
        <f t="shared" si="83"/>
        <v>1.25</v>
      </c>
      <c r="AW39" s="62">
        <f t="shared" si="84"/>
        <v>5.91</v>
      </c>
      <c r="AX39" s="69" t="str">
        <f t="shared" si="85"/>
        <v/>
      </c>
      <c r="AY39" s="70">
        <f>COUNTIF(E$5:E$204,"="&amp;E39)</f>
        <v>1</v>
      </c>
    </row>
    <row r="40" spans="1:51">
      <c r="A40" s="28" t="s">
        <v>65</v>
      </c>
      <c r="B40" s="27" t="s">
        <v>28</v>
      </c>
      <c r="C40" s="122">
        <f>COUNTIFS(B$4:B$1004,"="&amp;B40,A$4:A$1004,"="&amp;A40,V$4:V$1004,"&gt;"&amp;V40)+1</f>
        <v>7</v>
      </c>
      <c r="D40" s="28">
        <v>917</v>
      </c>
      <c r="E40" s="27" t="s">
        <v>89</v>
      </c>
      <c r="F40" s="29" t="s">
        <v>82</v>
      </c>
      <c r="G40" s="55" t="str">
        <f t="shared" si="43"/>
        <v/>
      </c>
      <c r="H40" s="137" t="str">
        <f t="shared" si="44"/>
        <v/>
      </c>
      <c r="I40" s="137" t="str">
        <f t="shared" si="45"/>
        <v/>
      </c>
      <c r="J40" s="137" t="str">
        <f t="shared" si="46"/>
        <v/>
      </c>
      <c r="K40" s="56">
        <f t="shared" si="47"/>
        <v>0</v>
      </c>
      <c r="L40" s="55" t="str">
        <f t="shared" si="48"/>
        <v/>
      </c>
      <c r="M40" s="137">
        <f t="shared" si="49"/>
        <v>2</v>
      </c>
      <c r="N40" s="137" t="str">
        <f t="shared" si="50"/>
        <v/>
      </c>
      <c r="O40" s="137">
        <f t="shared" si="51"/>
        <v>3</v>
      </c>
      <c r="P40" s="56">
        <f t="shared" si="52"/>
        <v>5</v>
      </c>
      <c r="Q40" s="55" t="str">
        <f t="shared" si="53"/>
        <v/>
      </c>
      <c r="R40" s="137">
        <f t="shared" si="54"/>
        <v>2</v>
      </c>
      <c r="S40" s="137">
        <f t="shared" si="55"/>
        <v>2</v>
      </c>
      <c r="T40" s="137">
        <f t="shared" si="56"/>
        <v>4</v>
      </c>
      <c r="U40" s="56">
        <f t="shared" si="57"/>
        <v>8</v>
      </c>
      <c r="V40" s="138">
        <f t="shared" si="58"/>
        <v>13</v>
      </c>
      <c r="W40" s="55" t="str">
        <f t="shared" si="59"/>
        <v>F</v>
      </c>
      <c r="X40" s="56" t="str">
        <f t="shared" si="60"/>
        <v>U13</v>
      </c>
      <c r="Y40" s="114">
        <f>COUNTIF(D$5:D$995,"="&amp;D40)-1</f>
        <v>0</v>
      </c>
      <c r="Z40" s="73" t="str">
        <f t="shared" si="61"/>
        <v/>
      </c>
      <c r="AA40" s="47" t="str">
        <f t="shared" si="62"/>
        <v/>
      </c>
      <c r="AB40" s="47" t="str">
        <f t="shared" si="63"/>
        <v/>
      </c>
      <c r="AC40" s="47" t="str">
        <f t="shared" si="64"/>
        <v/>
      </c>
      <c r="AD40" s="47">
        <f t="shared" si="65"/>
        <v>11</v>
      </c>
      <c r="AE40" s="47">
        <f t="shared" si="66"/>
        <v>5</v>
      </c>
      <c r="AF40" s="47">
        <f t="shared" si="67"/>
        <v>7</v>
      </c>
      <c r="AG40" s="47">
        <f t="shared" si="68"/>
        <v>4</v>
      </c>
      <c r="AH40" s="46">
        <f t="shared" si="69"/>
        <v>8</v>
      </c>
      <c r="AI40" s="46">
        <f t="shared" si="70"/>
        <v>5</v>
      </c>
      <c r="AJ40" s="46">
        <f t="shared" si="71"/>
        <v>5</v>
      </c>
      <c r="AK40" s="60">
        <f t="shared" si="72"/>
        <v>3</v>
      </c>
      <c r="AL40" s="76" t="str">
        <f t="shared" si="73"/>
        <v/>
      </c>
      <c r="AM40" s="77" t="str">
        <f t="shared" si="74"/>
        <v/>
      </c>
      <c r="AN40" s="78" t="str">
        <f t="shared" si="75"/>
        <v/>
      </c>
      <c r="AO40" s="78" t="str">
        <f t="shared" si="76"/>
        <v/>
      </c>
      <c r="AP40" s="77">
        <f t="shared" si="77"/>
        <v>8.1999999999999993</v>
      </c>
      <c r="AQ40" s="77">
        <f t="shared" si="78"/>
        <v>9.6</v>
      </c>
      <c r="AR40" s="78">
        <f t="shared" si="79"/>
        <v>3.94</v>
      </c>
      <c r="AS40" s="78">
        <f t="shared" si="80"/>
        <v>1.25</v>
      </c>
      <c r="AT40" s="49">
        <f t="shared" si="81"/>
        <v>8.1</v>
      </c>
      <c r="AU40" s="49">
        <f t="shared" si="82"/>
        <v>9.3000000000000007</v>
      </c>
      <c r="AV40" s="50">
        <f t="shared" si="83"/>
        <v>1.25</v>
      </c>
      <c r="AW40" s="62">
        <f t="shared" si="84"/>
        <v>6.3</v>
      </c>
      <c r="AX40" s="69" t="str">
        <f t="shared" si="85"/>
        <v/>
      </c>
      <c r="AY40" s="70">
        <f>COUNTIF(E$5:E$204,"="&amp;E40)</f>
        <v>1</v>
      </c>
    </row>
    <row r="41" spans="1:51">
      <c r="A41" s="28" t="s">
        <v>65</v>
      </c>
      <c r="B41" s="27" t="s">
        <v>28</v>
      </c>
      <c r="C41" s="122">
        <f>COUNTIFS(B$4:B$1004,"="&amp;B41,A$4:A$1004,"="&amp;A41,V$4:V$1004,"&gt;"&amp;V41)+1</f>
        <v>6</v>
      </c>
      <c r="D41" s="28">
        <v>914</v>
      </c>
      <c r="E41" s="27" t="s">
        <v>86</v>
      </c>
      <c r="F41" s="29" t="s">
        <v>52</v>
      </c>
      <c r="G41" s="55">
        <f t="shared" si="43"/>
        <v>7</v>
      </c>
      <c r="H41" s="137" t="str">
        <f t="shared" si="44"/>
        <v/>
      </c>
      <c r="I41" s="137">
        <f t="shared" si="45"/>
        <v>3</v>
      </c>
      <c r="J41" s="137">
        <f t="shared" si="46"/>
        <v>4</v>
      </c>
      <c r="K41" s="56">
        <f t="shared" si="47"/>
        <v>14</v>
      </c>
      <c r="L41" s="55" t="str">
        <f t="shared" si="48"/>
        <v/>
      </c>
      <c r="M41" s="137" t="str">
        <f t="shared" si="49"/>
        <v/>
      </c>
      <c r="N41" s="137" t="str">
        <f t="shared" si="50"/>
        <v/>
      </c>
      <c r="O41" s="137" t="str">
        <f t="shared" si="51"/>
        <v/>
      </c>
      <c r="P41" s="56">
        <f t="shared" si="52"/>
        <v>0</v>
      </c>
      <c r="Q41" s="55" t="str">
        <f t="shared" si="53"/>
        <v/>
      </c>
      <c r="R41" s="137" t="str">
        <f t="shared" si="54"/>
        <v/>
      </c>
      <c r="S41" s="137" t="str">
        <f t="shared" si="55"/>
        <v/>
      </c>
      <c r="T41" s="137" t="str">
        <f t="shared" si="56"/>
        <v/>
      </c>
      <c r="U41" s="56">
        <f t="shared" si="57"/>
        <v>0</v>
      </c>
      <c r="V41" s="138">
        <f t="shared" si="58"/>
        <v>14</v>
      </c>
      <c r="W41" s="55" t="str">
        <f t="shared" si="59"/>
        <v>F</v>
      </c>
      <c r="X41" s="56" t="str">
        <f t="shared" si="60"/>
        <v>U13</v>
      </c>
      <c r="Y41" s="114">
        <f>COUNTIF(D$5:D$995,"="&amp;D41)-1</f>
        <v>0</v>
      </c>
      <c r="Z41" s="73">
        <f t="shared" si="61"/>
        <v>1</v>
      </c>
      <c r="AA41" s="47" t="str">
        <f t="shared" si="62"/>
        <v/>
      </c>
      <c r="AB41" s="47">
        <f t="shared" si="63"/>
        <v>4</v>
      </c>
      <c r="AC41" s="47">
        <f t="shared" si="64"/>
        <v>3</v>
      </c>
      <c r="AD41" s="47" t="str">
        <f t="shared" si="65"/>
        <v/>
      </c>
      <c r="AE41" s="47" t="str">
        <f t="shared" si="66"/>
        <v/>
      </c>
      <c r="AF41" s="47" t="str">
        <f t="shared" si="67"/>
        <v/>
      </c>
      <c r="AG41" s="47" t="str">
        <f t="shared" si="68"/>
        <v/>
      </c>
      <c r="AH41" s="46" t="str">
        <f t="shared" si="69"/>
        <v/>
      </c>
      <c r="AI41" s="46" t="str">
        <f t="shared" si="70"/>
        <v/>
      </c>
      <c r="AJ41" s="46" t="str">
        <f t="shared" si="71"/>
        <v/>
      </c>
      <c r="AK41" s="60" t="str">
        <f t="shared" si="72"/>
        <v/>
      </c>
      <c r="AL41" s="76">
        <f t="shared" si="73"/>
        <v>7.4</v>
      </c>
      <c r="AM41" s="77" t="str">
        <f t="shared" si="74"/>
        <v/>
      </c>
      <c r="AN41" s="78">
        <f t="shared" si="75"/>
        <v>4.2</v>
      </c>
      <c r="AO41" s="78">
        <f t="shared" si="76"/>
        <v>6.21</v>
      </c>
      <c r="AP41" s="77" t="str">
        <f t="shared" si="77"/>
        <v/>
      </c>
      <c r="AQ41" s="77" t="str">
        <f t="shared" si="78"/>
        <v/>
      </c>
      <c r="AR41" s="78" t="str">
        <f t="shared" si="79"/>
        <v/>
      </c>
      <c r="AS41" s="78" t="str">
        <f t="shared" si="80"/>
        <v/>
      </c>
      <c r="AT41" s="49" t="str">
        <f t="shared" si="81"/>
        <v/>
      </c>
      <c r="AU41" s="49" t="str">
        <f t="shared" si="82"/>
        <v/>
      </c>
      <c r="AV41" s="50" t="str">
        <f t="shared" si="83"/>
        <v/>
      </c>
      <c r="AW41" s="62" t="str">
        <f t="shared" si="84"/>
        <v/>
      </c>
      <c r="AX41" s="69" t="str">
        <f t="shared" si="85"/>
        <v/>
      </c>
      <c r="AY41" s="70">
        <f>COUNTIF(E$5:E$204,"="&amp;E41)</f>
        <v>1</v>
      </c>
    </row>
    <row r="42" spans="1:51">
      <c r="A42" s="28" t="s">
        <v>65</v>
      </c>
      <c r="B42" s="27" t="s">
        <v>28</v>
      </c>
      <c r="C42" s="122">
        <f>COUNTIFS(B$4:B$1004,"="&amp;B42,A$4:A$1004,"="&amp;A42,V$4:V$1004,"&gt;"&amp;V42)+1</f>
        <v>8</v>
      </c>
      <c r="D42" s="28">
        <v>915</v>
      </c>
      <c r="E42" s="27" t="s">
        <v>87</v>
      </c>
      <c r="F42" s="29" t="s">
        <v>82</v>
      </c>
      <c r="G42" s="55" t="str">
        <f t="shared" si="43"/>
        <v/>
      </c>
      <c r="H42" s="137">
        <f t="shared" si="44"/>
        <v>2</v>
      </c>
      <c r="I42" s="137">
        <f t="shared" si="45"/>
        <v>2</v>
      </c>
      <c r="J42" s="137" t="str">
        <f t="shared" si="46"/>
        <v/>
      </c>
      <c r="K42" s="56">
        <f t="shared" si="47"/>
        <v>4</v>
      </c>
      <c r="L42" s="55" t="str">
        <f t="shared" si="48"/>
        <v/>
      </c>
      <c r="M42" s="137">
        <f t="shared" si="49"/>
        <v>2</v>
      </c>
      <c r="N42" s="137" t="str">
        <f t="shared" si="50"/>
        <v/>
      </c>
      <c r="O42" s="137" t="str">
        <f t="shared" si="51"/>
        <v/>
      </c>
      <c r="P42" s="56">
        <f t="shared" si="52"/>
        <v>2</v>
      </c>
      <c r="Q42" s="55" t="str">
        <f t="shared" si="53"/>
        <v/>
      </c>
      <c r="R42" s="137">
        <f t="shared" si="54"/>
        <v>1</v>
      </c>
      <c r="S42" s="137">
        <f t="shared" si="55"/>
        <v>3</v>
      </c>
      <c r="T42" s="137" t="str">
        <f t="shared" si="56"/>
        <v/>
      </c>
      <c r="U42" s="56">
        <f t="shared" si="57"/>
        <v>4</v>
      </c>
      <c r="V42" s="138">
        <f t="shared" si="58"/>
        <v>10</v>
      </c>
      <c r="W42" s="55" t="str">
        <f t="shared" si="59"/>
        <v>F</v>
      </c>
      <c r="X42" s="56" t="str">
        <f t="shared" si="60"/>
        <v>U13</v>
      </c>
      <c r="Y42" s="114">
        <f>COUNTIF(D$5:D$995,"="&amp;D42)-1</f>
        <v>0</v>
      </c>
      <c r="Z42" s="73">
        <f t="shared" si="61"/>
        <v>7</v>
      </c>
      <c r="AA42" s="47">
        <f t="shared" si="62"/>
        <v>5</v>
      </c>
      <c r="AB42" s="47">
        <f t="shared" si="63"/>
        <v>5</v>
      </c>
      <c r="AC42" s="47">
        <f t="shared" si="64"/>
        <v>11</v>
      </c>
      <c r="AD42" s="47">
        <f t="shared" si="65"/>
        <v>7</v>
      </c>
      <c r="AE42" s="47">
        <f t="shared" si="66"/>
        <v>5</v>
      </c>
      <c r="AF42" s="47">
        <f t="shared" si="67"/>
        <v>9</v>
      </c>
      <c r="AG42" s="47">
        <f t="shared" si="68"/>
        <v>7</v>
      </c>
      <c r="AH42" s="46">
        <f t="shared" si="69"/>
        <v>7</v>
      </c>
      <c r="AI42" s="46">
        <f t="shared" si="70"/>
        <v>6</v>
      </c>
      <c r="AJ42" s="46">
        <f t="shared" si="71"/>
        <v>4</v>
      </c>
      <c r="AK42" s="60">
        <f t="shared" si="72"/>
        <v>10</v>
      </c>
      <c r="AL42" s="76">
        <f t="shared" si="73"/>
        <v>8</v>
      </c>
      <c r="AM42" s="77">
        <f t="shared" si="74"/>
        <v>9.6999999999999993</v>
      </c>
      <c r="AN42" s="78">
        <f t="shared" si="75"/>
        <v>3.97</v>
      </c>
      <c r="AO42" s="78">
        <f t="shared" si="76"/>
        <v>4.96</v>
      </c>
      <c r="AP42" s="77">
        <f t="shared" si="77"/>
        <v>8</v>
      </c>
      <c r="AQ42" s="77">
        <f t="shared" si="78"/>
        <v>9.6</v>
      </c>
      <c r="AR42" s="78">
        <f t="shared" si="79"/>
        <v>3.8</v>
      </c>
      <c r="AS42" s="78">
        <f t="shared" si="80"/>
        <v>1.2</v>
      </c>
      <c r="AT42" s="49">
        <f t="shared" si="81"/>
        <v>8</v>
      </c>
      <c r="AU42" s="49">
        <f t="shared" si="82"/>
        <v>9.4</v>
      </c>
      <c r="AV42" s="50">
        <f t="shared" si="83"/>
        <v>1.2999000000000001</v>
      </c>
      <c r="AW42" s="62">
        <f t="shared" si="84"/>
        <v>5.33</v>
      </c>
      <c r="AX42" s="69" t="str">
        <f t="shared" si="85"/>
        <v/>
      </c>
      <c r="AY42" s="70">
        <f>COUNTIF(E$5:E$204,"="&amp;E42)</f>
        <v>1</v>
      </c>
    </row>
    <row r="43" spans="1:51">
      <c r="A43" s="28" t="s">
        <v>65</v>
      </c>
      <c r="B43" s="115" t="s">
        <v>28</v>
      </c>
      <c r="C43" s="122">
        <f>COUNTIFS(B$4:B$1004,"="&amp;B43,A$4:A$1004,"="&amp;A43,V$4:V$1004,"&gt;"&amp;V43)+1</f>
        <v>10</v>
      </c>
      <c r="D43" s="28">
        <v>979</v>
      </c>
      <c r="E43" s="115" t="s">
        <v>150</v>
      </c>
      <c r="F43" s="29" t="s">
        <v>79</v>
      </c>
      <c r="G43" s="55" t="str">
        <f t="shared" si="43"/>
        <v/>
      </c>
      <c r="H43" s="137" t="str">
        <f t="shared" si="44"/>
        <v/>
      </c>
      <c r="I43" s="137" t="str">
        <f t="shared" si="45"/>
        <v/>
      </c>
      <c r="J43" s="137" t="str">
        <f t="shared" si="46"/>
        <v/>
      </c>
      <c r="K43" s="56">
        <f t="shared" si="47"/>
        <v>0</v>
      </c>
      <c r="L43" s="55" t="str">
        <f t="shared" si="48"/>
        <v/>
      </c>
      <c r="M43" s="137" t="str">
        <f t="shared" si="49"/>
        <v/>
      </c>
      <c r="N43" s="137" t="str">
        <f t="shared" si="50"/>
        <v/>
      </c>
      <c r="O43" s="137">
        <f t="shared" si="51"/>
        <v>2</v>
      </c>
      <c r="P43" s="56">
        <f t="shared" si="52"/>
        <v>2</v>
      </c>
      <c r="Q43" s="55" t="str">
        <f t="shared" si="53"/>
        <v/>
      </c>
      <c r="R43" s="137">
        <f t="shared" si="54"/>
        <v>1</v>
      </c>
      <c r="S43" s="137">
        <f t="shared" si="55"/>
        <v>5</v>
      </c>
      <c r="T43" s="137" t="str">
        <f t="shared" si="56"/>
        <v/>
      </c>
      <c r="U43" s="56">
        <f t="shared" si="57"/>
        <v>6</v>
      </c>
      <c r="V43" s="138">
        <f t="shared" si="58"/>
        <v>8</v>
      </c>
      <c r="W43" s="55" t="str">
        <f t="shared" si="59"/>
        <v>F</v>
      </c>
      <c r="X43" s="31" t="str">
        <f t="shared" si="60"/>
        <v>U13</v>
      </c>
      <c r="Y43" s="114">
        <f>COUNTIF(D$5:D$995,"="&amp;D43)-1</f>
        <v>0</v>
      </c>
      <c r="Z43" s="73" t="str">
        <f t="shared" si="61"/>
        <v/>
      </c>
      <c r="AA43" s="47" t="str">
        <f t="shared" si="62"/>
        <v/>
      </c>
      <c r="AB43" s="47" t="str">
        <f t="shared" si="63"/>
        <v/>
      </c>
      <c r="AC43" s="47" t="str">
        <f t="shared" si="64"/>
        <v/>
      </c>
      <c r="AD43" s="47">
        <f t="shared" si="65"/>
        <v>9</v>
      </c>
      <c r="AE43" s="47">
        <f t="shared" si="66"/>
        <v>7</v>
      </c>
      <c r="AF43" s="47">
        <f t="shared" si="67"/>
        <v>10</v>
      </c>
      <c r="AG43" s="47">
        <f t="shared" si="68"/>
        <v>5</v>
      </c>
      <c r="AH43" s="46">
        <f t="shared" si="69"/>
        <v>8</v>
      </c>
      <c r="AI43" s="46">
        <f t="shared" si="70"/>
        <v>6</v>
      </c>
      <c r="AJ43" s="46">
        <f t="shared" si="71"/>
        <v>2</v>
      </c>
      <c r="AK43" s="60">
        <f t="shared" si="72"/>
        <v>13</v>
      </c>
      <c r="AL43" s="76" t="str">
        <f t="shared" si="73"/>
        <v/>
      </c>
      <c r="AM43" s="77" t="str">
        <f t="shared" si="74"/>
        <v/>
      </c>
      <c r="AN43" s="78" t="str">
        <f t="shared" si="75"/>
        <v/>
      </c>
      <c r="AO43" s="78" t="str">
        <f t="shared" si="76"/>
        <v/>
      </c>
      <c r="AP43" s="77">
        <f t="shared" si="77"/>
        <v>8.1</v>
      </c>
      <c r="AQ43" s="77">
        <f t="shared" si="78"/>
        <v>10.199999999999999</v>
      </c>
      <c r="AR43" s="78">
        <f t="shared" si="79"/>
        <v>3.71</v>
      </c>
      <c r="AS43" s="78">
        <f t="shared" si="80"/>
        <v>1.2499</v>
      </c>
      <c r="AT43" s="49">
        <f t="shared" si="81"/>
        <v>8.1</v>
      </c>
      <c r="AU43" s="49">
        <f t="shared" si="82"/>
        <v>9.4</v>
      </c>
      <c r="AV43" s="50">
        <f t="shared" si="83"/>
        <v>1.35</v>
      </c>
      <c r="AW43" s="62">
        <f t="shared" si="84"/>
        <v>4.76</v>
      </c>
      <c r="AX43" s="69" t="str">
        <f t="shared" si="85"/>
        <v>new</v>
      </c>
      <c r="AY43" s="70">
        <f>COUNTIF(E$5:E$204,"="&amp;E43)</f>
        <v>1</v>
      </c>
    </row>
    <row r="44" spans="1:51">
      <c r="A44" s="28" t="s">
        <v>65</v>
      </c>
      <c r="B44" s="27" t="s">
        <v>28</v>
      </c>
      <c r="C44" s="122">
        <f>COUNTIFS(B$4:B$1004,"="&amp;B44,A$4:A$1004,"="&amp;A44,V$4:V$1004,"&gt;"&amp;V44)+1</f>
        <v>9</v>
      </c>
      <c r="D44" s="28">
        <v>389</v>
      </c>
      <c r="E44" s="27" t="s">
        <v>69</v>
      </c>
      <c r="F44" s="29" t="s">
        <v>10</v>
      </c>
      <c r="G44" s="55" t="str">
        <f t="shared" si="43"/>
        <v/>
      </c>
      <c r="H44" s="137">
        <f t="shared" si="44"/>
        <v>1</v>
      </c>
      <c r="I44" s="137">
        <f t="shared" si="45"/>
        <v>1</v>
      </c>
      <c r="J44" s="137" t="str">
        <f t="shared" si="46"/>
        <v/>
      </c>
      <c r="K44" s="56">
        <f t="shared" si="47"/>
        <v>2</v>
      </c>
      <c r="L44" s="55">
        <f t="shared" si="48"/>
        <v>1</v>
      </c>
      <c r="M44" s="137" t="str">
        <f t="shared" si="49"/>
        <v/>
      </c>
      <c r="N44" s="137">
        <f t="shared" si="50"/>
        <v>4</v>
      </c>
      <c r="O44" s="137" t="str">
        <f t="shared" si="51"/>
        <v/>
      </c>
      <c r="P44" s="56">
        <f t="shared" si="52"/>
        <v>5</v>
      </c>
      <c r="Q44" s="55">
        <f t="shared" si="53"/>
        <v>2</v>
      </c>
      <c r="R44" s="137" t="str">
        <f t="shared" si="54"/>
        <v/>
      </c>
      <c r="S44" s="137" t="str">
        <f t="shared" si="55"/>
        <v/>
      </c>
      <c r="T44" s="137" t="str">
        <f t="shared" si="56"/>
        <v/>
      </c>
      <c r="U44" s="56">
        <f t="shared" si="57"/>
        <v>2</v>
      </c>
      <c r="V44" s="138">
        <f t="shared" si="58"/>
        <v>9</v>
      </c>
      <c r="W44" s="55" t="str">
        <f t="shared" si="59"/>
        <v>F</v>
      </c>
      <c r="X44" s="56" t="str">
        <f t="shared" si="60"/>
        <v>U13</v>
      </c>
      <c r="Y44" s="114">
        <f>COUNTIF(D$5:D$995,"="&amp;D44)-1</f>
        <v>0</v>
      </c>
      <c r="Z44" s="73">
        <f t="shared" si="61"/>
        <v>7</v>
      </c>
      <c r="AA44" s="47">
        <f t="shared" si="62"/>
        <v>6</v>
      </c>
      <c r="AB44" s="47">
        <f t="shared" si="63"/>
        <v>6</v>
      </c>
      <c r="AC44" s="47">
        <f t="shared" si="64"/>
        <v>12</v>
      </c>
      <c r="AD44" s="47">
        <f t="shared" si="65"/>
        <v>6</v>
      </c>
      <c r="AE44" s="47" t="str">
        <f t="shared" si="66"/>
        <v/>
      </c>
      <c r="AF44" s="47">
        <f t="shared" si="67"/>
        <v>3</v>
      </c>
      <c r="AG44" s="47">
        <f t="shared" si="68"/>
        <v>13</v>
      </c>
      <c r="AH44" s="46">
        <f t="shared" si="69"/>
        <v>5</v>
      </c>
      <c r="AI44" s="46">
        <f t="shared" si="70"/>
        <v>9</v>
      </c>
      <c r="AJ44" s="46">
        <f t="shared" si="71"/>
        <v>14</v>
      </c>
      <c r="AK44" s="60">
        <f t="shared" si="72"/>
        <v>16</v>
      </c>
      <c r="AL44" s="76">
        <f t="shared" si="73"/>
        <v>8</v>
      </c>
      <c r="AM44" s="77">
        <f t="shared" si="74"/>
        <v>10.3</v>
      </c>
      <c r="AN44" s="78">
        <f t="shared" si="75"/>
        <v>3.92</v>
      </c>
      <c r="AO44" s="78">
        <f t="shared" si="76"/>
        <v>4.8</v>
      </c>
      <c r="AP44" s="77">
        <f t="shared" si="77"/>
        <v>7.9</v>
      </c>
      <c r="AQ44" s="77" t="str">
        <f t="shared" si="78"/>
        <v/>
      </c>
      <c r="AR44" s="78">
        <f t="shared" si="79"/>
        <v>4.18</v>
      </c>
      <c r="AS44" s="78">
        <f t="shared" si="80"/>
        <v>1.1496</v>
      </c>
      <c r="AT44" s="49">
        <f t="shared" si="81"/>
        <v>7.7</v>
      </c>
      <c r="AU44" s="49">
        <f t="shared" si="82"/>
        <v>9.6999999999999993</v>
      </c>
      <c r="AV44" s="50">
        <f t="shared" si="83"/>
        <v>1.05</v>
      </c>
      <c r="AW44" s="62">
        <f t="shared" si="84"/>
        <v>3.87</v>
      </c>
      <c r="AX44" s="69" t="str">
        <f t="shared" si="85"/>
        <v/>
      </c>
      <c r="AY44" s="70">
        <f>COUNTIF(E$5:E$204,"="&amp;E44)</f>
        <v>1</v>
      </c>
    </row>
    <row r="45" spans="1:51">
      <c r="A45" s="28" t="s">
        <v>65</v>
      </c>
      <c r="B45" s="27" t="s">
        <v>28</v>
      </c>
      <c r="C45" s="122">
        <f>COUNTIFS(B$4:B$1004,"="&amp;B45,A$4:A$1004,"="&amp;A45,V$4:V$1004,"&gt;"&amp;V45)+1</f>
        <v>10</v>
      </c>
      <c r="D45" s="28">
        <v>906</v>
      </c>
      <c r="E45" s="27" t="s">
        <v>76</v>
      </c>
      <c r="F45" s="29" t="s">
        <v>17</v>
      </c>
      <c r="G45" s="55">
        <f t="shared" si="43"/>
        <v>2</v>
      </c>
      <c r="H45" s="137" t="str">
        <f t="shared" si="44"/>
        <v/>
      </c>
      <c r="I45" s="137" t="str">
        <f t="shared" si="45"/>
        <v/>
      </c>
      <c r="J45" s="137" t="str">
        <f t="shared" si="46"/>
        <v/>
      </c>
      <c r="K45" s="56">
        <f t="shared" si="47"/>
        <v>2</v>
      </c>
      <c r="L45" s="55">
        <f t="shared" si="48"/>
        <v>3</v>
      </c>
      <c r="M45" s="137" t="str">
        <f t="shared" si="49"/>
        <v/>
      </c>
      <c r="N45" s="137" t="str">
        <f t="shared" si="50"/>
        <v/>
      </c>
      <c r="O45" s="137" t="str">
        <f t="shared" si="51"/>
        <v/>
      </c>
      <c r="P45" s="56">
        <f t="shared" si="52"/>
        <v>3</v>
      </c>
      <c r="Q45" s="55">
        <f t="shared" si="53"/>
        <v>3</v>
      </c>
      <c r="R45" s="137" t="str">
        <f t="shared" si="54"/>
        <v/>
      </c>
      <c r="S45" s="137" t="str">
        <f t="shared" si="55"/>
        <v/>
      </c>
      <c r="T45" s="137" t="str">
        <f t="shared" si="56"/>
        <v/>
      </c>
      <c r="U45" s="56">
        <f t="shared" si="57"/>
        <v>3</v>
      </c>
      <c r="V45" s="138">
        <f t="shared" si="58"/>
        <v>8</v>
      </c>
      <c r="W45" s="55" t="str">
        <f t="shared" si="59"/>
        <v>F</v>
      </c>
      <c r="X45" s="56" t="str">
        <f t="shared" si="60"/>
        <v>U13</v>
      </c>
      <c r="Y45" s="114">
        <f>COUNTIF(D$5:D$995,"="&amp;D45)-1</f>
        <v>0</v>
      </c>
      <c r="Z45" s="73">
        <f t="shared" si="61"/>
        <v>5</v>
      </c>
      <c r="AA45" s="47" t="str">
        <f t="shared" si="62"/>
        <v/>
      </c>
      <c r="AB45" s="47">
        <f t="shared" si="63"/>
        <v>8</v>
      </c>
      <c r="AC45" s="47">
        <f t="shared" si="64"/>
        <v>8</v>
      </c>
      <c r="AD45" s="47">
        <f t="shared" si="65"/>
        <v>4</v>
      </c>
      <c r="AE45" s="47" t="str">
        <f t="shared" si="66"/>
        <v/>
      </c>
      <c r="AF45" s="47">
        <f t="shared" si="67"/>
        <v>11</v>
      </c>
      <c r="AG45" s="47">
        <f t="shared" si="68"/>
        <v>14</v>
      </c>
      <c r="AH45" s="46">
        <f t="shared" si="69"/>
        <v>4</v>
      </c>
      <c r="AI45" s="46" t="str">
        <f t="shared" si="70"/>
        <v/>
      </c>
      <c r="AJ45" s="46">
        <f t="shared" si="71"/>
        <v>8</v>
      </c>
      <c r="AK45" s="60">
        <f t="shared" si="72"/>
        <v>7</v>
      </c>
      <c r="AL45" s="76">
        <f t="shared" si="73"/>
        <v>7.7</v>
      </c>
      <c r="AM45" s="77" t="str">
        <f t="shared" si="74"/>
        <v/>
      </c>
      <c r="AN45" s="78">
        <f t="shared" si="75"/>
        <v>3.8</v>
      </c>
      <c r="AO45" s="78">
        <f t="shared" si="76"/>
        <v>5.42</v>
      </c>
      <c r="AP45" s="77">
        <f t="shared" si="77"/>
        <v>7.7</v>
      </c>
      <c r="AQ45" s="77" t="str">
        <f t="shared" si="78"/>
        <v/>
      </c>
      <c r="AR45" s="78">
        <f t="shared" si="79"/>
        <v>3.69</v>
      </c>
      <c r="AS45" s="78">
        <f t="shared" si="80"/>
        <v>1.1000000000000001</v>
      </c>
      <c r="AT45" s="49">
        <f t="shared" si="81"/>
        <v>7.5</v>
      </c>
      <c r="AU45" s="49" t="str">
        <f t="shared" si="82"/>
        <v/>
      </c>
      <c r="AV45" s="50">
        <f t="shared" si="83"/>
        <v>1.1499999999999999</v>
      </c>
      <c r="AW45" s="62">
        <f t="shared" si="84"/>
        <v>5.67</v>
      </c>
      <c r="AX45" s="69" t="str">
        <f t="shared" si="85"/>
        <v/>
      </c>
      <c r="AY45" s="70">
        <f>COUNTIF(E$5:E$204,"="&amp;E45)</f>
        <v>1</v>
      </c>
    </row>
    <row r="46" spans="1:51">
      <c r="A46" s="28" t="s">
        <v>65</v>
      </c>
      <c r="B46" s="115" t="s">
        <v>28</v>
      </c>
      <c r="C46" s="122">
        <f>COUNTIFS(B$4:B$1004,"="&amp;B46,A$4:A$1004,"="&amp;A46,V$4:V$1004,"&gt;"&amp;V46)+1</f>
        <v>13</v>
      </c>
      <c r="D46" s="28">
        <v>91</v>
      </c>
      <c r="E46" s="115" t="s">
        <v>157</v>
      </c>
      <c r="F46" s="29" t="s">
        <v>79</v>
      </c>
      <c r="G46" s="55" t="str">
        <f t="shared" si="43"/>
        <v/>
      </c>
      <c r="H46" s="137" t="str">
        <f t="shared" si="44"/>
        <v/>
      </c>
      <c r="I46" s="137" t="str">
        <f t="shared" si="45"/>
        <v/>
      </c>
      <c r="J46" s="137" t="str">
        <f t="shared" si="46"/>
        <v/>
      </c>
      <c r="K46" s="56">
        <f t="shared" si="47"/>
        <v>0</v>
      </c>
      <c r="L46" s="55" t="str">
        <f t="shared" si="48"/>
        <v/>
      </c>
      <c r="M46" s="137" t="str">
        <f t="shared" si="49"/>
        <v/>
      </c>
      <c r="N46" s="137" t="str">
        <f t="shared" si="50"/>
        <v/>
      </c>
      <c r="O46" s="137" t="str">
        <f t="shared" si="51"/>
        <v/>
      </c>
      <c r="P46" s="56">
        <f t="shared" si="52"/>
        <v>0</v>
      </c>
      <c r="Q46" s="55" t="str">
        <f t="shared" si="53"/>
        <v/>
      </c>
      <c r="R46" s="137">
        <f t="shared" si="54"/>
        <v>1</v>
      </c>
      <c r="S46" s="137" t="str">
        <f t="shared" si="55"/>
        <v/>
      </c>
      <c r="T46" s="137" t="str">
        <f t="shared" si="56"/>
        <v/>
      </c>
      <c r="U46" s="56">
        <f t="shared" si="57"/>
        <v>1</v>
      </c>
      <c r="V46" s="138">
        <f t="shared" si="58"/>
        <v>1</v>
      </c>
      <c r="W46" s="55" t="str">
        <f t="shared" si="59"/>
        <v>F</v>
      </c>
      <c r="X46" s="31" t="str">
        <f t="shared" si="60"/>
        <v>U13</v>
      </c>
      <c r="Y46" s="114">
        <f>COUNTIF(D$5:D$995,"="&amp;D46)-1</f>
        <v>0</v>
      </c>
      <c r="Z46" s="73" t="str">
        <f t="shared" si="61"/>
        <v/>
      </c>
      <c r="AA46" s="47" t="str">
        <f t="shared" si="62"/>
        <v/>
      </c>
      <c r="AB46" s="47" t="str">
        <f t="shared" si="63"/>
        <v/>
      </c>
      <c r="AC46" s="47" t="str">
        <f t="shared" si="64"/>
        <v/>
      </c>
      <c r="AD46" s="47" t="str">
        <f t="shared" si="65"/>
        <v/>
      </c>
      <c r="AE46" s="47">
        <f t="shared" si="66"/>
        <v>8</v>
      </c>
      <c r="AF46" s="47">
        <f t="shared" si="67"/>
        <v>14</v>
      </c>
      <c r="AG46" s="47">
        <f t="shared" si="68"/>
        <v>9</v>
      </c>
      <c r="AH46" s="46">
        <f t="shared" si="69"/>
        <v>8</v>
      </c>
      <c r="AI46" s="46">
        <f t="shared" si="70"/>
        <v>6</v>
      </c>
      <c r="AJ46" s="46">
        <f t="shared" si="71"/>
        <v>7</v>
      </c>
      <c r="AK46" s="60">
        <f t="shared" si="72"/>
        <v>12</v>
      </c>
      <c r="AL46" s="76" t="str">
        <f t="shared" si="73"/>
        <v/>
      </c>
      <c r="AM46" s="77" t="str">
        <f t="shared" si="74"/>
        <v/>
      </c>
      <c r="AN46" s="78" t="str">
        <f t="shared" si="75"/>
        <v/>
      </c>
      <c r="AO46" s="78" t="str">
        <f t="shared" si="76"/>
        <v/>
      </c>
      <c r="AP46" s="77" t="str">
        <f t="shared" si="77"/>
        <v/>
      </c>
      <c r="AQ46" s="77">
        <f t="shared" si="78"/>
        <v>10.4</v>
      </c>
      <c r="AR46" s="78">
        <f t="shared" si="79"/>
        <v>3.42</v>
      </c>
      <c r="AS46" s="78">
        <f t="shared" si="80"/>
        <v>1.1499999999999999</v>
      </c>
      <c r="AT46" s="49">
        <f t="shared" si="81"/>
        <v>8.1</v>
      </c>
      <c r="AU46" s="49">
        <f t="shared" si="82"/>
        <v>9.4</v>
      </c>
      <c r="AV46" s="50">
        <f t="shared" si="83"/>
        <v>1.2</v>
      </c>
      <c r="AW46" s="62">
        <f t="shared" si="84"/>
        <v>4.8899999999999997</v>
      </c>
      <c r="AX46" s="69" t="str">
        <f t="shared" si="85"/>
        <v>new</v>
      </c>
      <c r="AY46" s="70">
        <f>COUNTIF(E$5:E$204,"="&amp;E46)</f>
        <v>1</v>
      </c>
    </row>
    <row r="47" spans="1:51">
      <c r="A47" s="28" t="s">
        <v>65</v>
      </c>
      <c r="B47" s="27" t="s">
        <v>28</v>
      </c>
      <c r="C47" s="122">
        <f>COUNTIFS(B$4:B$1004,"="&amp;B47,A$4:A$1004,"="&amp;A47,V$4:V$1004,"&gt;"&amp;V47)+1</f>
        <v>12</v>
      </c>
      <c r="D47" s="28">
        <v>916</v>
      </c>
      <c r="E47" s="27" t="s">
        <v>88</v>
      </c>
      <c r="F47" s="29" t="s">
        <v>17</v>
      </c>
      <c r="G47" s="55" t="str">
        <f t="shared" si="43"/>
        <v/>
      </c>
      <c r="H47" s="137" t="str">
        <f t="shared" si="44"/>
        <v/>
      </c>
      <c r="I47" s="137" t="str">
        <f t="shared" si="45"/>
        <v/>
      </c>
      <c r="J47" s="137">
        <f t="shared" si="46"/>
        <v>2</v>
      </c>
      <c r="K47" s="56">
        <f t="shared" si="47"/>
        <v>2</v>
      </c>
      <c r="L47" s="55" t="str">
        <f t="shared" si="48"/>
        <v/>
      </c>
      <c r="M47" s="137" t="str">
        <f t="shared" si="49"/>
        <v/>
      </c>
      <c r="N47" s="137" t="str">
        <f t="shared" si="50"/>
        <v/>
      </c>
      <c r="O47" s="137" t="str">
        <f t="shared" si="51"/>
        <v/>
      </c>
      <c r="P47" s="56">
        <f t="shared" si="52"/>
        <v>0</v>
      </c>
      <c r="Q47" s="55" t="str">
        <f t="shared" si="53"/>
        <v/>
      </c>
      <c r="R47" s="137" t="str">
        <f t="shared" si="54"/>
        <v/>
      </c>
      <c r="S47" s="137" t="str">
        <f t="shared" si="55"/>
        <v/>
      </c>
      <c r="T47" s="137" t="str">
        <f t="shared" si="56"/>
        <v/>
      </c>
      <c r="U47" s="56">
        <f t="shared" si="57"/>
        <v>0</v>
      </c>
      <c r="V47" s="138">
        <f t="shared" si="58"/>
        <v>2</v>
      </c>
      <c r="W47" s="55" t="str">
        <f t="shared" si="59"/>
        <v>F</v>
      </c>
      <c r="X47" s="56" t="str">
        <f t="shared" si="60"/>
        <v>U13</v>
      </c>
      <c r="Y47" s="114">
        <f>COUNTIF(D$5:D$995,"="&amp;D47)-1</f>
        <v>0</v>
      </c>
      <c r="Z47" s="73">
        <f t="shared" si="61"/>
        <v>17</v>
      </c>
      <c r="AA47" s="47">
        <f t="shared" si="62"/>
        <v>12</v>
      </c>
      <c r="AB47" s="47">
        <f t="shared" si="63"/>
        <v>15</v>
      </c>
      <c r="AC47" s="47">
        <f t="shared" si="64"/>
        <v>5</v>
      </c>
      <c r="AD47" s="47">
        <f t="shared" si="65"/>
        <v>18</v>
      </c>
      <c r="AE47" s="47">
        <f t="shared" si="66"/>
        <v>13</v>
      </c>
      <c r="AF47" s="47">
        <f t="shared" si="67"/>
        <v>18</v>
      </c>
      <c r="AG47" s="47">
        <f t="shared" si="68"/>
        <v>15</v>
      </c>
      <c r="AH47" s="46">
        <f t="shared" si="69"/>
        <v>17</v>
      </c>
      <c r="AI47" s="46">
        <f t="shared" si="70"/>
        <v>14</v>
      </c>
      <c r="AJ47" s="46">
        <f t="shared" si="71"/>
        <v>10</v>
      </c>
      <c r="AK47" s="60">
        <f t="shared" si="72"/>
        <v>9</v>
      </c>
      <c r="AL47" s="76">
        <f t="shared" si="73"/>
        <v>9.4</v>
      </c>
      <c r="AM47" s="77">
        <f t="shared" si="74"/>
        <v>12.5</v>
      </c>
      <c r="AN47" s="78">
        <f t="shared" si="75"/>
        <v>2.89</v>
      </c>
      <c r="AO47" s="78">
        <f t="shared" si="76"/>
        <v>5.55</v>
      </c>
      <c r="AP47" s="77">
        <f t="shared" si="77"/>
        <v>9.1</v>
      </c>
      <c r="AQ47" s="77">
        <f t="shared" si="78"/>
        <v>12.6</v>
      </c>
      <c r="AR47" s="78">
        <f t="shared" si="79"/>
        <v>2.85</v>
      </c>
      <c r="AS47" s="78">
        <f t="shared" si="80"/>
        <v>1.05</v>
      </c>
      <c r="AT47" s="49">
        <f t="shared" si="81"/>
        <v>9.1999999999999993</v>
      </c>
      <c r="AU47" s="49">
        <f t="shared" si="82"/>
        <v>11.9</v>
      </c>
      <c r="AV47" s="50">
        <f t="shared" si="83"/>
        <v>1.1000000000000001</v>
      </c>
      <c r="AW47" s="62">
        <f t="shared" si="84"/>
        <v>5.51</v>
      </c>
      <c r="AX47" s="69" t="str">
        <f t="shared" si="85"/>
        <v/>
      </c>
      <c r="AY47" s="70">
        <f>COUNTIF(E$5:E$204,"="&amp;E47)</f>
        <v>1</v>
      </c>
    </row>
    <row r="48" spans="1:51">
      <c r="A48" s="28" t="s">
        <v>65</v>
      </c>
      <c r="B48" s="27" t="s">
        <v>28</v>
      </c>
      <c r="C48" s="122">
        <f>COUNTIFS(B$4:B$1004,"="&amp;B48,A$4:A$1004,"="&amp;A48,V$4:V$1004,"&gt;"&amp;V48)+1</f>
        <v>14</v>
      </c>
      <c r="D48" s="28">
        <v>975</v>
      </c>
      <c r="E48" s="27" t="s">
        <v>146</v>
      </c>
      <c r="F48" s="29" t="s">
        <v>79</v>
      </c>
      <c r="G48" s="55" t="str">
        <f t="shared" si="43"/>
        <v/>
      </c>
      <c r="H48" s="137" t="str">
        <f t="shared" si="44"/>
        <v/>
      </c>
      <c r="I48" s="137" t="str">
        <f t="shared" si="45"/>
        <v/>
      </c>
      <c r="J48" s="137" t="str">
        <f t="shared" si="46"/>
        <v/>
      </c>
      <c r="K48" s="56">
        <f t="shared" si="47"/>
        <v>0</v>
      </c>
      <c r="L48" s="55" t="str">
        <f t="shared" si="48"/>
        <v/>
      </c>
      <c r="M48" s="137" t="str">
        <f t="shared" si="49"/>
        <v/>
      </c>
      <c r="N48" s="137" t="str">
        <f t="shared" si="50"/>
        <v/>
      </c>
      <c r="O48" s="137" t="str">
        <f t="shared" si="51"/>
        <v/>
      </c>
      <c r="P48" s="56">
        <f t="shared" si="52"/>
        <v>0</v>
      </c>
      <c r="Q48" s="55" t="str">
        <f t="shared" si="53"/>
        <v/>
      </c>
      <c r="R48" s="137" t="str">
        <f t="shared" si="54"/>
        <v/>
      </c>
      <c r="S48" s="137" t="str">
        <f t="shared" si="55"/>
        <v/>
      </c>
      <c r="T48" s="137" t="str">
        <f t="shared" si="56"/>
        <v/>
      </c>
      <c r="U48" s="56">
        <f t="shared" si="57"/>
        <v>0</v>
      </c>
      <c r="V48" s="138">
        <f t="shared" si="58"/>
        <v>0</v>
      </c>
      <c r="W48" s="55" t="str">
        <f t="shared" si="59"/>
        <v>F</v>
      </c>
      <c r="X48" s="56" t="str">
        <f t="shared" si="60"/>
        <v>U13</v>
      </c>
      <c r="Y48" s="114">
        <f>COUNTIF(D$5:D$995,"="&amp;D48)-1</f>
        <v>0</v>
      </c>
      <c r="Z48" s="73">
        <f t="shared" si="61"/>
        <v>10</v>
      </c>
      <c r="AA48" s="47">
        <f t="shared" si="62"/>
        <v>9</v>
      </c>
      <c r="AB48" s="47">
        <f t="shared" si="63"/>
        <v>10</v>
      </c>
      <c r="AC48" s="47">
        <f t="shared" si="64"/>
        <v>10</v>
      </c>
      <c r="AD48" s="47">
        <f t="shared" si="65"/>
        <v>14</v>
      </c>
      <c r="AE48" s="47">
        <f t="shared" si="66"/>
        <v>10</v>
      </c>
      <c r="AF48" s="47">
        <f t="shared" si="67"/>
        <v>12</v>
      </c>
      <c r="AG48" s="47">
        <f t="shared" si="68"/>
        <v>11</v>
      </c>
      <c r="AH48" s="46">
        <f t="shared" si="69"/>
        <v>11</v>
      </c>
      <c r="AI48" s="46">
        <f t="shared" si="70"/>
        <v>10</v>
      </c>
      <c r="AJ48" s="46">
        <f t="shared" si="71"/>
        <v>12</v>
      </c>
      <c r="AK48" s="60">
        <f t="shared" si="72"/>
        <v>8</v>
      </c>
      <c r="AL48" s="76">
        <f t="shared" si="73"/>
        <v>8.4</v>
      </c>
      <c r="AM48" s="77">
        <f t="shared" si="74"/>
        <v>11.6</v>
      </c>
      <c r="AN48" s="78">
        <f t="shared" si="75"/>
        <v>3.69</v>
      </c>
      <c r="AO48" s="78">
        <f t="shared" si="76"/>
        <v>5.0999999999999996</v>
      </c>
      <c r="AP48" s="77">
        <f t="shared" si="77"/>
        <v>8.5</v>
      </c>
      <c r="AQ48" s="77">
        <f t="shared" si="78"/>
        <v>10.8</v>
      </c>
      <c r="AR48" s="78">
        <f t="shared" si="79"/>
        <v>3.64</v>
      </c>
      <c r="AS48" s="78">
        <f t="shared" si="80"/>
        <v>1.1497999999999999</v>
      </c>
      <c r="AT48" s="49">
        <f t="shared" si="81"/>
        <v>8.1999999999999993</v>
      </c>
      <c r="AU48" s="49">
        <f t="shared" si="82"/>
        <v>9.8000000000000007</v>
      </c>
      <c r="AV48" s="50">
        <f t="shared" si="83"/>
        <v>1.0999000000000001</v>
      </c>
      <c r="AW48" s="62">
        <f t="shared" si="84"/>
        <v>5.65</v>
      </c>
      <c r="AX48" s="69" t="str">
        <f t="shared" si="85"/>
        <v/>
      </c>
      <c r="AY48" s="70">
        <f>COUNTIF(E$5:E$204,"="&amp;E48)</f>
        <v>1</v>
      </c>
    </row>
    <row r="49" spans="1:51">
      <c r="A49" s="28" t="s">
        <v>65</v>
      </c>
      <c r="B49" s="27" t="s">
        <v>28</v>
      </c>
      <c r="C49" s="122">
        <f>COUNTIFS(B$4:B$1004,"="&amp;B49,A$4:A$1004,"="&amp;A49,V$4:V$1004,"&gt;"&amp;V49)+1</f>
        <v>14</v>
      </c>
      <c r="D49" s="28">
        <v>197</v>
      </c>
      <c r="E49" s="27" t="s">
        <v>64</v>
      </c>
      <c r="F49" s="29" t="s">
        <v>3</v>
      </c>
      <c r="G49" s="55" t="str">
        <f t="shared" si="43"/>
        <v/>
      </c>
      <c r="H49" s="137" t="str">
        <f t="shared" si="44"/>
        <v/>
      </c>
      <c r="I49" s="137" t="str">
        <f t="shared" si="45"/>
        <v/>
      </c>
      <c r="J49" s="137" t="str">
        <f t="shared" si="46"/>
        <v/>
      </c>
      <c r="K49" s="56">
        <f t="shared" si="47"/>
        <v>0</v>
      </c>
      <c r="L49" s="55" t="str">
        <f t="shared" si="48"/>
        <v/>
      </c>
      <c r="M49" s="137" t="str">
        <f t="shared" si="49"/>
        <v/>
      </c>
      <c r="N49" s="137" t="str">
        <f t="shared" si="50"/>
        <v/>
      </c>
      <c r="O49" s="137" t="str">
        <f t="shared" si="51"/>
        <v/>
      </c>
      <c r="P49" s="56">
        <f t="shared" si="52"/>
        <v>0</v>
      </c>
      <c r="Q49" s="55" t="str">
        <f t="shared" si="53"/>
        <v/>
      </c>
      <c r="R49" s="137" t="str">
        <f t="shared" si="54"/>
        <v/>
      </c>
      <c r="S49" s="137" t="str">
        <f t="shared" si="55"/>
        <v/>
      </c>
      <c r="T49" s="137" t="str">
        <f t="shared" si="56"/>
        <v/>
      </c>
      <c r="U49" s="56">
        <f t="shared" si="57"/>
        <v>0</v>
      </c>
      <c r="V49" s="138">
        <f t="shared" si="58"/>
        <v>0</v>
      </c>
      <c r="W49" s="55" t="str">
        <f t="shared" si="59"/>
        <v>F</v>
      </c>
      <c r="X49" s="56" t="str">
        <f t="shared" si="60"/>
        <v>U13</v>
      </c>
      <c r="Y49" s="114">
        <f>COUNTIF(D$5:D$995,"="&amp;D49)-1</f>
        <v>0</v>
      </c>
      <c r="Z49" s="73">
        <f t="shared" si="61"/>
        <v>15</v>
      </c>
      <c r="AA49" s="47" t="str">
        <f t="shared" si="62"/>
        <v/>
      </c>
      <c r="AB49" s="47" t="str">
        <f t="shared" si="63"/>
        <v/>
      </c>
      <c r="AC49" s="47" t="str">
        <f t="shared" si="64"/>
        <v/>
      </c>
      <c r="AD49" s="47">
        <f t="shared" si="65"/>
        <v>16</v>
      </c>
      <c r="AE49" s="47" t="str">
        <f t="shared" si="66"/>
        <v/>
      </c>
      <c r="AF49" s="47" t="str">
        <f t="shared" si="67"/>
        <v/>
      </c>
      <c r="AG49" s="47" t="str">
        <f t="shared" si="68"/>
        <v/>
      </c>
      <c r="AH49" s="46">
        <f t="shared" si="69"/>
        <v>15</v>
      </c>
      <c r="AI49" s="46" t="str">
        <f t="shared" si="70"/>
        <v/>
      </c>
      <c r="AJ49" s="46" t="str">
        <f t="shared" si="71"/>
        <v/>
      </c>
      <c r="AK49" s="60" t="str">
        <f t="shared" si="72"/>
        <v/>
      </c>
      <c r="AL49" s="76">
        <f t="shared" si="73"/>
        <v>8.9</v>
      </c>
      <c r="AM49" s="77" t="str">
        <f t="shared" si="74"/>
        <v/>
      </c>
      <c r="AN49" s="78" t="str">
        <f t="shared" si="75"/>
        <v/>
      </c>
      <c r="AO49" s="78" t="str">
        <f t="shared" si="76"/>
        <v/>
      </c>
      <c r="AP49" s="77">
        <f t="shared" si="77"/>
        <v>8.6999999999999993</v>
      </c>
      <c r="AQ49" s="77" t="str">
        <f t="shared" si="78"/>
        <v/>
      </c>
      <c r="AR49" s="78" t="str">
        <f t="shared" si="79"/>
        <v/>
      </c>
      <c r="AS49" s="78" t="str">
        <f t="shared" si="80"/>
        <v/>
      </c>
      <c r="AT49" s="49">
        <f t="shared" si="81"/>
        <v>8.5</v>
      </c>
      <c r="AU49" s="49" t="str">
        <f t="shared" si="82"/>
        <v/>
      </c>
      <c r="AV49" s="50" t="str">
        <f t="shared" si="83"/>
        <v/>
      </c>
      <c r="AW49" s="62" t="str">
        <f t="shared" si="84"/>
        <v/>
      </c>
      <c r="AX49" s="69" t="str">
        <f t="shared" si="85"/>
        <v/>
      </c>
      <c r="AY49" s="70">
        <f>COUNTIF(E$5:E$204,"="&amp;E49)</f>
        <v>1</v>
      </c>
    </row>
    <row r="50" spans="1:51">
      <c r="A50" s="28" t="s">
        <v>65</v>
      </c>
      <c r="B50" s="27" t="s">
        <v>28</v>
      </c>
      <c r="C50" s="122">
        <f>COUNTIFS(B$4:B$1004,"="&amp;B50,A$4:A$1004,"="&amp;A50,V$4:V$1004,"&gt;"&amp;V50)+1</f>
        <v>14</v>
      </c>
      <c r="D50" s="28">
        <v>901</v>
      </c>
      <c r="E50" s="27" t="s">
        <v>70</v>
      </c>
      <c r="F50" s="29" t="s">
        <v>71</v>
      </c>
      <c r="G50" s="55" t="str">
        <f t="shared" si="43"/>
        <v/>
      </c>
      <c r="H50" s="137" t="str">
        <f t="shared" si="44"/>
        <v/>
      </c>
      <c r="I50" s="137" t="str">
        <f t="shared" si="45"/>
        <v/>
      </c>
      <c r="J50" s="137" t="str">
        <f t="shared" si="46"/>
        <v/>
      </c>
      <c r="K50" s="56">
        <f t="shared" si="47"/>
        <v>0</v>
      </c>
      <c r="L50" s="55" t="str">
        <f t="shared" si="48"/>
        <v/>
      </c>
      <c r="M50" s="137" t="str">
        <f t="shared" si="49"/>
        <v/>
      </c>
      <c r="N50" s="137" t="str">
        <f t="shared" si="50"/>
        <v/>
      </c>
      <c r="O50" s="137" t="str">
        <f t="shared" si="51"/>
        <v/>
      </c>
      <c r="P50" s="56">
        <f t="shared" si="52"/>
        <v>0</v>
      </c>
      <c r="Q50" s="55" t="str">
        <f t="shared" si="53"/>
        <v/>
      </c>
      <c r="R50" s="137" t="str">
        <f t="shared" si="54"/>
        <v/>
      </c>
      <c r="S50" s="137" t="str">
        <f t="shared" si="55"/>
        <v/>
      </c>
      <c r="T50" s="137" t="str">
        <f t="shared" si="56"/>
        <v/>
      </c>
      <c r="U50" s="56">
        <f t="shared" si="57"/>
        <v>0</v>
      </c>
      <c r="V50" s="138">
        <f t="shared" si="58"/>
        <v>0</v>
      </c>
      <c r="W50" s="55" t="str">
        <f t="shared" si="59"/>
        <v>F</v>
      </c>
      <c r="X50" s="56" t="str">
        <f t="shared" si="60"/>
        <v>U13</v>
      </c>
      <c r="Y50" s="114">
        <f>COUNTIF(D$5:D$995,"="&amp;D50)-1</f>
        <v>0</v>
      </c>
      <c r="Z50" s="73" t="str">
        <f t="shared" si="61"/>
        <v/>
      </c>
      <c r="AA50" s="47" t="str">
        <f t="shared" si="62"/>
        <v/>
      </c>
      <c r="AB50" s="47" t="str">
        <f t="shared" si="63"/>
        <v/>
      </c>
      <c r="AC50" s="47" t="str">
        <f t="shared" si="64"/>
        <v/>
      </c>
      <c r="AD50" s="47" t="str">
        <f t="shared" si="65"/>
        <v/>
      </c>
      <c r="AE50" s="47" t="str">
        <f t="shared" si="66"/>
        <v/>
      </c>
      <c r="AF50" s="47" t="str">
        <f t="shared" si="67"/>
        <v/>
      </c>
      <c r="AG50" s="47" t="str">
        <f t="shared" si="68"/>
        <v/>
      </c>
      <c r="AH50" s="46" t="str">
        <f t="shared" si="69"/>
        <v/>
      </c>
      <c r="AI50" s="46" t="str">
        <f t="shared" si="70"/>
        <v/>
      </c>
      <c r="AJ50" s="46" t="str">
        <f t="shared" si="71"/>
        <v/>
      </c>
      <c r="AK50" s="60" t="str">
        <f t="shared" si="72"/>
        <v/>
      </c>
      <c r="AL50" s="76" t="str">
        <f t="shared" si="73"/>
        <v/>
      </c>
      <c r="AM50" s="77" t="str">
        <f t="shared" si="74"/>
        <v/>
      </c>
      <c r="AN50" s="78" t="str">
        <f t="shared" si="75"/>
        <v/>
      </c>
      <c r="AO50" s="78" t="str">
        <f t="shared" si="76"/>
        <v/>
      </c>
      <c r="AP50" s="77" t="str">
        <f t="shared" si="77"/>
        <v/>
      </c>
      <c r="AQ50" s="77" t="str">
        <f t="shared" si="78"/>
        <v/>
      </c>
      <c r="AR50" s="78" t="str">
        <f t="shared" si="79"/>
        <v/>
      </c>
      <c r="AS50" s="78" t="str">
        <f t="shared" si="80"/>
        <v/>
      </c>
      <c r="AT50" s="49" t="str">
        <f t="shared" si="81"/>
        <v/>
      </c>
      <c r="AU50" s="49" t="str">
        <f t="shared" si="82"/>
        <v/>
      </c>
      <c r="AV50" s="50" t="str">
        <f t="shared" si="83"/>
        <v/>
      </c>
      <c r="AW50" s="62" t="str">
        <f t="shared" si="84"/>
        <v/>
      </c>
      <c r="AX50" s="69" t="str">
        <f t="shared" si="85"/>
        <v/>
      </c>
      <c r="AY50" s="70">
        <f>COUNTIF(E$5:E$204,"="&amp;E50)</f>
        <v>1</v>
      </c>
    </row>
    <row r="51" spans="1:51">
      <c r="A51" s="28" t="s">
        <v>65</v>
      </c>
      <c r="B51" s="27" t="s">
        <v>28</v>
      </c>
      <c r="C51" s="122">
        <f>COUNTIFS(B$4:B$1004,"="&amp;B51,A$4:A$1004,"="&amp;A51,V$4:V$1004,"&gt;"&amp;V51)+1</f>
        <v>14</v>
      </c>
      <c r="D51" s="28">
        <v>972</v>
      </c>
      <c r="E51" s="27" t="s">
        <v>142</v>
      </c>
      <c r="F51" s="29" t="s">
        <v>68</v>
      </c>
      <c r="G51" s="55" t="str">
        <f t="shared" si="43"/>
        <v/>
      </c>
      <c r="H51" s="137" t="str">
        <f t="shared" si="44"/>
        <v/>
      </c>
      <c r="I51" s="137" t="str">
        <f t="shared" si="45"/>
        <v/>
      </c>
      <c r="J51" s="137" t="str">
        <f t="shared" si="46"/>
        <v/>
      </c>
      <c r="K51" s="56">
        <f t="shared" si="47"/>
        <v>0</v>
      </c>
      <c r="L51" s="55" t="str">
        <f t="shared" si="48"/>
        <v/>
      </c>
      <c r="M51" s="137" t="str">
        <f t="shared" si="49"/>
        <v/>
      </c>
      <c r="N51" s="137" t="str">
        <f t="shared" si="50"/>
        <v/>
      </c>
      <c r="O51" s="137" t="str">
        <f t="shared" si="51"/>
        <v/>
      </c>
      <c r="P51" s="56">
        <f t="shared" si="52"/>
        <v>0</v>
      </c>
      <c r="Q51" s="55" t="str">
        <f t="shared" si="53"/>
        <v/>
      </c>
      <c r="R51" s="137" t="str">
        <f t="shared" si="54"/>
        <v/>
      </c>
      <c r="S51" s="137" t="str">
        <f t="shared" si="55"/>
        <v/>
      </c>
      <c r="T51" s="137" t="str">
        <f t="shared" si="56"/>
        <v/>
      </c>
      <c r="U51" s="56">
        <f t="shared" si="57"/>
        <v>0</v>
      </c>
      <c r="V51" s="138">
        <f t="shared" si="58"/>
        <v>0</v>
      </c>
      <c r="W51" s="55" t="str">
        <f t="shared" si="59"/>
        <v>F</v>
      </c>
      <c r="X51" s="56" t="str">
        <f t="shared" si="60"/>
        <v>U13</v>
      </c>
      <c r="Y51" s="114">
        <f>COUNTIF(D$5:D$995,"="&amp;D51)-1</f>
        <v>0</v>
      </c>
      <c r="Z51" s="73">
        <f t="shared" si="61"/>
        <v>15</v>
      </c>
      <c r="AA51" s="47">
        <f t="shared" si="62"/>
        <v>11</v>
      </c>
      <c r="AB51" s="47">
        <f t="shared" si="63"/>
        <v>14</v>
      </c>
      <c r="AC51" s="47">
        <f t="shared" si="64"/>
        <v>14</v>
      </c>
      <c r="AD51" s="47">
        <f t="shared" si="65"/>
        <v>16</v>
      </c>
      <c r="AE51" s="47" t="str">
        <f t="shared" si="66"/>
        <v/>
      </c>
      <c r="AF51" s="47">
        <f t="shared" si="67"/>
        <v>13</v>
      </c>
      <c r="AG51" s="47">
        <f t="shared" si="68"/>
        <v>10</v>
      </c>
      <c r="AH51" s="46">
        <f t="shared" si="69"/>
        <v>16</v>
      </c>
      <c r="AI51" s="46">
        <f t="shared" si="70"/>
        <v>12</v>
      </c>
      <c r="AJ51" s="46">
        <f t="shared" si="71"/>
        <v>9</v>
      </c>
      <c r="AK51" s="60">
        <f t="shared" si="72"/>
        <v>14</v>
      </c>
      <c r="AL51" s="76">
        <f t="shared" si="73"/>
        <v>8.9</v>
      </c>
      <c r="AM51" s="77">
        <f t="shared" si="74"/>
        <v>11.9</v>
      </c>
      <c r="AN51" s="78">
        <f t="shared" si="75"/>
        <v>3.23</v>
      </c>
      <c r="AO51" s="78">
        <f t="shared" si="76"/>
        <v>4.53</v>
      </c>
      <c r="AP51" s="77">
        <f t="shared" si="77"/>
        <v>8.6999999999999993</v>
      </c>
      <c r="AQ51" s="77" t="str">
        <f t="shared" si="78"/>
        <v/>
      </c>
      <c r="AR51" s="78">
        <f t="shared" si="79"/>
        <v>3.52</v>
      </c>
      <c r="AS51" s="78">
        <f t="shared" si="80"/>
        <v>1.1498999999999999</v>
      </c>
      <c r="AT51" s="49">
        <f t="shared" si="81"/>
        <v>8.6</v>
      </c>
      <c r="AU51" s="49">
        <f t="shared" si="82"/>
        <v>11.5</v>
      </c>
      <c r="AV51" s="50">
        <f t="shared" si="83"/>
        <v>1.1498999999999999</v>
      </c>
      <c r="AW51" s="62">
        <f t="shared" si="84"/>
        <v>4.5999999999999996</v>
      </c>
      <c r="AX51" s="69" t="str">
        <f t="shared" si="85"/>
        <v/>
      </c>
      <c r="AY51" s="70">
        <f>COUNTIF(E$5:E$204,"="&amp;E51)</f>
        <v>1</v>
      </c>
    </row>
    <row r="52" spans="1:51">
      <c r="A52" s="28" t="s">
        <v>65</v>
      </c>
      <c r="B52" s="27" t="s">
        <v>28</v>
      </c>
      <c r="C52" s="122">
        <f>COUNTIFS(B$4:B$1004,"="&amp;B52,A$4:A$1004,"="&amp;A52,V$4:V$1004,"&gt;"&amp;V52)+1</f>
        <v>14</v>
      </c>
      <c r="D52" s="28">
        <v>905</v>
      </c>
      <c r="E52" s="27" t="s">
        <v>75</v>
      </c>
      <c r="F52" s="29" t="s">
        <v>24</v>
      </c>
      <c r="G52" s="55" t="str">
        <f t="shared" si="43"/>
        <v/>
      </c>
      <c r="H52" s="137" t="str">
        <f t="shared" si="44"/>
        <v/>
      </c>
      <c r="I52" s="137" t="str">
        <f t="shared" si="45"/>
        <v/>
      </c>
      <c r="J52" s="137" t="str">
        <f t="shared" si="46"/>
        <v/>
      </c>
      <c r="K52" s="56">
        <f t="shared" si="47"/>
        <v>0</v>
      </c>
      <c r="L52" s="55" t="str">
        <f t="shared" si="48"/>
        <v/>
      </c>
      <c r="M52" s="137" t="str">
        <f t="shared" si="49"/>
        <v/>
      </c>
      <c r="N52" s="137" t="str">
        <f t="shared" si="50"/>
        <v/>
      </c>
      <c r="O52" s="137" t="str">
        <f t="shared" si="51"/>
        <v/>
      </c>
      <c r="P52" s="56">
        <f t="shared" si="52"/>
        <v>0</v>
      </c>
      <c r="Q52" s="55" t="str">
        <f t="shared" si="53"/>
        <v/>
      </c>
      <c r="R52" s="137" t="str">
        <f t="shared" si="54"/>
        <v/>
      </c>
      <c r="S52" s="137" t="str">
        <f t="shared" si="55"/>
        <v/>
      </c>
      <c r="T52" s="137" t="str">
        <f t="shared" si="56"/>
        <v/>
      </c>
      <c r="U52" s="56">
        <f t="shared" si="57"/>
        <v>0</v>
      </c>
      <c r="V52" s="138">
        <f t="shared" si="58"/>
        <v>0</v>
      </c>
      <c r="W52" s="55" t="str">
        <f t="shared" si="59"/>
        <v>F</v>
      </c>
      <c r="X52" s="56" t="str">
        <f t="shared" si="60"/>
        <v>U13</v>
      </c>
      <c r="Y52" s="114">
        <f>COUNTIF(D$5:D$995,"="&amp;D52)-1</f>
        <v>0</v>
      </c>
      <c r="Z52" s="73">
        <f t="shared" si="61"/>
        <v>13</v>
      </c>
      <c r="AA52" s="47" t="str">
        <f t="shared" si="62"/>
        <v/>
      </c>
      <c r="AB52" s="47">
        <f t="shared" si="63"/>
        <v>12</v>
      </c>
      <c r="AC52" s="47">
        <f t="shared" si="64"/>
        <v>13</v>
      </c>
      <c r="AD52" s="47" t="str">
        <f t="shared" si="65"/>
        <v/>
      </c>
      <c r="AE52" s="47" t="str">
        <f t="shared" si="66"/>
        <v/>
      </c>
      <c r="AF52" s="47" t="str">
        <f t="shared" si="67"/>
        <v/>
      </c>
      <c r="AG52" s="47" t="str">
        <f t="shared" si="68"/>
        <v/>
      </c>
      <c r="AH52" s="46">
        <f t="shared" si="69"/>
        <v>14</v>
      </c>
      <c r="AI52" s="46" t="str">
        <f t="shared" si="70"/>
        <v/>
      </c>
      <c r="AJ52" s="46">
        <f t="shared" si="71"/>
        <v>10</v>
      </c>
      <c r="AK52" s="60">
        <f t="shared" si="72"/>
        <v>11</v>
      </c>
      <c r="AL52" s="76">
        <f t="shared" si="73"/>
        <v>8.6</v>
      </c>
      <c r="AM52" s="77" t="str">
        <f t="shared" si="74"/>
        <v/>
      </c>
      <c r="AN52" s="78">
        <f t="shared" si="75"/>
        <v>3.46</v>
      </c>
      <c r="AO52" s="78">
        <f t="shared" si="76"/>
        <v>4.76</v>
      </c>
      <c r="AP52" s="77" t="str">
        <f t="shared" si="77"/>
        <v/>
      </c>
      <c r="AQ52" s="77" t="str">
        <f t="shared" si="78"/>
        <v/>
      </c>
      <c r="AR52" s="78" t="str">
        <f t="shared" si="79"/>
        <v/>
      </c>
      <c r="AS52" s="78" t="str">
        <f t="shared" si="80"/>
        <v/>
      </c>
      <c r="AT52" s="49">
        <f t="shared" si="81"/>
        <v>8.3000000000000007</v>
      </c>
      <c r="AU52" s="49" t="str">
        <f t="shared" si="82"/>
        <v/>
      </c>
      <c r="AV52" s="50">
        <f t="shared" si="83"/>
        <v>1.1000000000000001</v>
      </c>
      <c r="AW52" s="62">
        <f t="shared" si="84"/>
        <v>5.13</v>
      </c>
      <c r="AX52" s="69" t="str">
        <f t="shared" si="85"/>
        <v/>
      </c>
      <c r="AY52" s="70">
        <f>COUNTIF(E$5:E$204,"="&amp;E52)</f>
        <v>1</v>
      </c>
    </row>
    <row r="53" spans="1:51">
      <c r="A53" s="28" t="s">
        <v>65</v>
      </c>
      <c r="B53" s="27" t="s">
        <v>28</v>
      </c>
      <c r="C53" s="122">
        <f>COUNTIFS(B$4:B$1004,"="&amp;B53,A$4:A$1004,"="&amp;A53,V$4:V$1004,"&gt;"&amp;V53)+1</f>
        <v>14</v>
      </c>
      <c r="D53" s="28">
        <v>903</v>
      </c>
      <c r="E53" s="27" t="s">
        <v>73</v>
      </c>
      <c r="F53" s="29" t="s">
        <v>17</v>
      </c>
      <c r="G53" s="55" t="str">
        <f t="shared" si="43"/>
        <v/>
      </c>
      <c r="H53" s="137" t="str">
        <f t="shared" si="44"/>
        <v/>
      </c>
      <c r="I53" s="137" t="str">
        <f t="shared" si="45"/>
        <v/>
      </c>
      <c r="J53" s="137" t="str">
        <f t="shared" si="46"/>
        <v/>
      </c>
      <c r="K53" s="56">
        <f t="shared" si="47"/>
        <v>0</v>
      </c>
      <c r="L53" s="55" t="str">
        <f t="shared" si="48"/>
        <v/>
      </c>
      <c r="M53" s="137" t="str">
        <f t="shared" si="49"/>
        <v/>
      </c>
      <c r="N53" s="137" t="str">
        <f t="shared" si="50"/>
        <v/>
      </c>
      <c r="O53" s="137" t="str">
        <f t="shared" si="51"/>
        <v/>
      </c>
      <c r="P53" s="56">
        <f t="shared" si="52"/>
        <v>0</v>
      </c>
      <c r="Q53" s="55" t="str">
        <f t="shared" si="53"/>
        <v/>
      </c>
      <c r="R53" s="137" t="str">
        <f t="shared" si="54"/>
        <v/>
      </c>
      <c r="S53" s="137" t="str">
        <f t="shared" si="55"/>
        <v/>
      </c>
      <c r="T53" s="137" t="str">
        <f t="shared" si="56"/>
        <v/>
      </c>
      <c r="U53" s="56">
        <f t="shared" si="57"/>
        <v>0</v>
      </c>
      <c r="V53" s="138">
        <f t="shared" si="58"/>
        <v>0</v>
      </c>
      <c r="W53" s="55" t="str">
        <f t="shared" si="59"/>
        <v>F</v>
      </c>
      <c r="X53" s="56" t="str">
        <f t="shared" si="60"/>
        <v>U13</v>
      </c>
      <c r="Y53" s="114">
        <f>COUNTIF(D$5:D$995,"="&amp;D53)-1</f>
        <v>0</v>
      </c>
      <c r="Z53" s="73" t="str">
        <f t="shared" si="61"/>
        <v/>
      </c>
      <c r="AA53" s="47" t="str">
        <f t="shared" si="62"/>
        <v/>
      </c>
      <c r="AB53" s="47" t="str">
        <f t="shared" si="63"/>
        <v/>
      </c>
      <c r="AC53" s="47" t="str">
        <f t="shared" si="64"/>
        <v/>
      </c>
      <c r="AD53" s="47" t="str">
        <f t="shared" si="65"/>
        <v/>
      </c>
      <c r="AE53" s="47" t="str">
        <f t="shared" si="66"/>
        <v/>
      </c>
      <c r="AF53" s="47" t="str">
        <f t="shared" si="67"/>
        <v/>
      </c>
      <c r="AG53" s="47" t="str">
        <f t="shared" si="68"/>
        <v/>
      </c>
      <c r="AH53" s="46" t="str">
        <f t="shared" si="69"/>
        <v/>
      </c>
      <c r="AI53" s="46" t="str">
        <f t="shared" si="70"/>
        <v/>
      </c>
      <c r="AJ53" s="46" t="str">
        <f t="shared" si="71"/>
        <v/>
      </c>
      <c r="AK53" s="60" t="str">
        <f t="shared" si="72"/>
        <v/>
      </c>
      <c r="AL53" s="76" t="str">
        <f t="shared" si="73"/>
        <v/>
      </c>
      <c r="AM53" s="77" t="str">
        <f t="shared" si="74"/>
        <v/>
      </c>
      <c r="AN53" s="78" t="str">
        <f t="shared" si="75"/>
        <v/>
      </c>
      <c r="AO53" s="78" t="str">
        <f t="shared" si="76"/>
        <v/>
      </c>
      <c r="AP53" s="77" t="str">
        <f t="shared" si="77"/>
        <v/>
      </c>
      <c r="AQ53" s="77" t="str">
        <f t="shared" si="78"/>
        <v/>
      </c>
      <c r="AR53" s="78" t="str">
        <f t="shared" si="79"/>
        <v/>
      </c>
      <c r="AS53" s="78" t="str">
        <f t="shared" si="80"/>
        <v/>
      </c>
      <c r="AT53" s="49" t="str">
        <f t="shared" si="81"/>
        <v/>
      </c>
      <c r="AU53" s="49" t="str">
        <f t="shared" si="82"/>
        <v/>
      </c>
      <c r="AV53" s="50" t="str">
        <f t="shared" si="83"/>
        <v/>
      </c>
      <c r="AW53" s="62" t="str">
        <f t="shared" si="84"/>
        <v/>
      </c>
      <c r="AX53" s="69" t="str">
        <f t="shared" si="85"/>
        <v/>
      </c>
      <c r="AY53" s="70">
        <f>COUNTIF(E$5:E$204,"="&amp;E53)</f>
        <v>1</v>
      </c>
    </row>
    <row r="54" spans="1:51">
      <c r="A54" s="28" t="s">
        <v>65</v>
      </c>
      <c r="B54" s="27" t="s">
        <v>28</v>
      </c>
      <c r="C54" s="122">
        <f>COUNTIFS(B$4:B$1004,"="&amp;B54,A$4:A$1004,"="&amp;A54,V$4:V$1004,"&gt;"&amp;V54)+1</f>
        <v>14</v>
      </c>
      <c r="D54" s="28">
        <v>911</v>
      </c>
      <c r="E54" s="27" t="s">
        <v>83</v>
      </c>
      <c r="F54" s="29" t="s">
        <v>79</v>
      </c>
      <c r="G54" s="55" t="str">
        <f t="shared" si="43"/>
        <v/>
      </c>
      <c r="H54" s="137" t="str">
        <f t="shared" si="44"/>
        <v/>
      </c>
      <c r="I54" s="137" t="str">
        <f t="shared" si="45"/>
        <v/>
      </c>
      <c r="J54" s="137" t="str">
        <f t="shared" si="46"/>
        <v/>
      </c>
      <c r="K54" s="56">
        <f t="shared" si="47"/>
        <v>0</v>
      </c>
      <c r="L54" s="55" t="str">
        <f t="shared" si="48"/>
        <v/>
      </c>
      <c r="M54" s="137" t="str">
        <f t="shared" si="49"/>
        <v/>
      </c>
      <c r="N54" s="137" t="str">
        <f t="shared" si="50"/>
        <v/>
      </c>
      <c r="O54" s="137" t="str">
        <f t="shared" si="51"/>
        <v/>
      </c>
      <c r="P54" s="56">
        <f t="shared" si="52"/>
        <v>0</v>
      </c>
      <c r="Q54" s="55" t="str">
        <f t="shared" si="53"/>
        <v/>
      </c>
      <c r="R54" s="137" t="str">
        <f t="shared" si="54"/>
        <v/>
      </c>
      <c r="S54" s="137" t="str">
        <f t="shared" si="55"/>
        <v/>
      </c>
      <c r="T54" s="137" t="str">
        <f t="shared" si="56"/>
        <v/>
      </c>
      <c r="U54" s="56">
        <f t="shared" si="57"/>
        <v>0</v>
      </c>
      <c r="V54" s="138">
        <f t="shared" si="58"/>
        <v>0</v>
      </c>
      <c r="W54" s="55" t="str">
        <f t="shared" si="59"/>
        <v>F</v>
      </c>
      <c r="X54" s="56" t="str">
        <f t="shared" si="60"/>
        <v>U13</v>
      </c>
      <c r="Y54" s="114">
        <f>COUNTIF(D$5:D$995,"="&amp;D54)-1</f>
        <v>0</v>
      </c>
      <c r="Z54" s="73" t="str">
        <f t="shared" si="61"/>
        <v/>
      </c>
      <c r="AA54" s="47" t="str">
        <f t="shared" si="62"/>
        <v/>
      </c>
      <c r="AB54" s="47" t="str">
        <f t="shared" si="63"/>
        <v/>
      </c>
      <c r="AC54" s="47" t="str">
        <f t="shared" si="64"/>
        <v/>
      </c>
      <c r="AD54" s="47" t="str">
        <f t="shared" si="65"/>
        <v/>
      </c>
      <c r="AE54" s="47" t="str">
        <f t="shared" si="66"/>
        <v/>
      </c>
      <c r="AF54" s="47" t="str">
        <f t="shared" si="67"/>
        <v/>
      </c>
      <c r="AG54" s="47" t="str">
        <f t="shared" si="68"/>
        <v/>
      </c>
      <c r="AH54" s="46" t="str">
        <f t="shared" si="69"/>
        <v/>
      </c>
      <c r="AI54" s="46" t="str">
        <f t="shared" si="70"/>
        <v/>
      </c>
      <c r="AJ54" s="46" t="str">
        <f t="shared" si="71"/>
        <v/>
      </c>
      <c r="AK54" s="60" t="str">
        <f t="shared" si="72"/>
        <v/>
      </c>
      <c r="AL54" s="76" t="str">
        <f t="shared" si="73"/>
        <v/>
      </c>
      <c r="AM54" s="77" t="str">
        <f t="shared" si="74"/>
        <v/>
      </c>
      <c r="AN54" s="78" t="str">
        <f t="shared" si="75"/>
        <v/>
      </c>
      <c r="AO54" s="78" t="str">
        <f t="shared" si="76"/>
        <v/>
      </c>
      <c r="AP54" s="77" t="str">
        <f t="shared" si="77"/>
        <v/>
      </c>
      <c r="AQ54" s="77" t="str">
        <f t="shared" si="78"/>
        <v/>
      </c>
      <c r="AR54" s="78" t="str">
        <f t="shared" si="79"/>
        <v/>
      </c>
      <c r="AS54" s="78" t="str">
        <f t="shared" si="80"/>
        <v/>
      </c>
      <c r="AT54" s="49" t="str">
        <f t="shared" si="81"/>
        <v/>
      </c>
      <c r="AU54" s="49" t="str">
        <f t="shared" si="82"/>
        <v/>
      </c>
      <c r="AV54" s="50" t="str">
        <f t="shared" si="83"/>
        <v/>
      </c>
      <c r="AW54" s="62" t="str">
        <f t="shared" si="84"/>
        <v/>
      </c>
      <c r="AX54" s="69" t="str">
        <f t="shared" si="85"/>
        <v>U15</v>
      </c>
      <c r="AY54" s="70">
        <f>COUNTIF(E$5:E$204,"="&amp;E54)</f>
        <v>1</v>
      </c>
    </row>
    <row r="55" spans="1:51">
      <c r="A55" s="28" t="s">
        <v>65</v>
      </c>
      <c r="B55" s="27" t="s">
        <v>28</v>
      </c>
      <c r="C55" s="122">
        <f>COUNTIFS(B$4:B$1004,"="&amp;B55,A$4:A$1004,"="&amp;A55,V$4:V$1004,"&gt;"&amp;V55)+1</f>
        <v>14</v>
      </c>
      <c r="D55" s="28">
        <v>199</v>
      </c>
      <c r="E55" s="27" t="s">
        <v>67</v>
      </c>
      <c r="F55" s="29" t="s">
        <v>68</v>
      </c>
      <c r="G55" s="55" t="str">
        <f t="shared" si="43"/>
        <v/>
      </c>
      <c r="H55" s="137" t="str">
        <f t="shared" si="44"/>
        <v/>
      </c>
      <c r="I55" s="137" t="str">
        <f t="shared" si="45"/>
        <v/>
      </c>
      <c r="J55" s="137" t="str">
        <f t="shared" si="46"/>
        <v/>
      </c>
      <c r="K55" s="56">
        <f t="shared" si="47"/>
        <v>0</v>
      </c>
      <c r="L55" s="55" t="str">
        <f t="shared" si="48"/>
        <v/>
      </c>
      <c r="M55" s="137" t="str">
        <f t="shared" si="49"/>
        <v/>
      </c>
      <c r="N55" s="137" t="str">
        <f t="shared" si="50"/>
        <v/>
      </c>
      <c r="O55" s="137" t="str">
        <f t="shared" si="51"/>
        <v/>
      </c>
      <c r="P55" s="56">
        <f t="shared" si="52"/>
        <v>0</v>
      </c>
      <c r="Q55" s="55" t="str">
        <f t="shared" si="53"/>
        <v/>
      </c>
      <c r="R55" s="137" t="str">
        <f t="shared" si="54"/>
        <v/>
      </c>
      <c r="S55" s="137" t="str">
        <f t="shared" si="55"/>
        <v/>
      </c>
      <c r="T55" s="137" t="str">
        <f t="shared" si="56"/>
        <v/>
      </c>
      <c r="U55" s="56">
        <f t="shared" si="57"/>
        <v>0</v>
      </c>
      <c r="V55" s="138">
        <f t="shared" si="58"/>
        <v>0</v>
      </c>
      <c r="W55" s="55" t="str">
        <f t="shared" si="59"/>
        <v>F</v>
      </c>
      <c r="X55" s="56" t="str">
        <f t="shared" si="60"/>
        <v>U13</v>
      </c>
      <c r="Y55" s="114">
        <f>COUNTIF(D$5:D$995,"="&amp;D55)-1</f>
        <v>0</v>
      </c>
      <c r="Z55" s="73">
        <f t="shared" si="61"/>
        <v>11</v>
      </c>
      <c r="AA55" s="47">
        <f t="shared" si="62"/>
        <v>8</v>
      </c>
      <c r="AB55" s="47">
        <f t="shared" si="63"/>
        <v>13</v>
      </c>
      <c r="AC55" s="47">
        <f t="shared" si="64"/>
        <v>15</v>
      </c>
      <c r="AD55" s="47">
        <f t="shared" si="65"/>
        <v>12</v>
      </c>
      <c r="AE55" s="47">
        <f t="shared" si="66"/>
        <v>9</v>
      </c>
      <c r="AF55" s="47">
        <f t="shared" si="67"/>
        <v>15</v>
      </c>
      <c r="AG55" s="47" t="str">
        <f t="shared" si="68"/>
        <v/>
      </c>
      <c r="AH55" s="46">
        <f t="shared" si="69"/>
        <v>11</v>
      </c>
      <c r="AI55" s="46">
        <f t="shared" si="70"/>
        <v>11</v>
      </c>
      <c r="AJ55" s="46" t="str">
        <f t="shared" si="71"/>
        <v/>
      </c>
      <c r="AK55" s="60">
        <f t="shared" si="72"/>
        <v>15</v>
      </c>
      <c r="AL55" s="76">
        <f t="shared" si="73"/>
        <v>8.5</v>
      </c>
      <c r="AM55" s="77">
        <f t="shared" si="74"/>
        <v>10.9</v>
      </c>
      <c r="AN55" s="78">
        <f t="shared" si="75"/>
        <v>3.25</v>
      </c>
      <c r="AO55" s="78">
        <f t="shared" si="76"/>
        <v>4.45</v>
      </c>
      <c r="AP55" s="77">
        <f t="shared" si="77"/>
        <v>8.4</v>
      </c>
      <c r="AQ55" s="77">
        <f t="shared" si="78"/>
        <v>10.6</v>
      </c>
      <c r="AR55" s="78">
        <f t="shared" si="79"/>
        <v>3.28</v>
      </c>
      <c r="AS55" s="78" t="str">
        <f t="shared" si="80"/>
        <v/>
      </c>
      <c r="AT55" s="49">
        <f t="shared" si="81"/>
        <v>8.1999999999999993</v>
      </c>
      <c r="AU55" s="49">
        <f t="shared" si="82"/>
        <v>10.199999999999999</v>
      </c>
      <c r="AV55" s="50" t="str">
        <f t="shared" si="83"/>
        <v/>
      </c>
      <c r="AW55" s="62">
        <f t="shared" si="84"/>
        <v>4.5599999999999996</v>
      </c>
      <c r="AX55" s="69" t="str">
        <f t="shared" si="85"/>
        <v/>
      </c>
      <c r="AY55" s="70">
        <f>COUNTIF(E$5:E$204,"="&amp;E55)</f>
        <v>1</v>
      </c>
    </row>
    <row r="56" spans="1:51">
      <c r="A56" s="28" t="s">
        <v>65</v>
      </c>
      <c r="B56" s="27" t="s">
        <v>28</v>
      </c>
      <c r="C56" s="122">
        <f>COUNTIFS(B$4:B$1004,"="&amp;B56,A$4:A$1004,"="&amp;A56,V$4:V$1004,"&gt;"&amp;V56)+1</f>
        <v>14</v>
      </c>
      <c r="D56" s="28">
        <v>913</v>
      </c>
      <c r="E56" s="27" t="s">
        <v>85</v>
      </c>
      <c r="F56" s="29" t="s">
        <v>82</v>
      </c>
      <c r="G56" s="55" t="str">
        <f t="shared" si="43"/>
        <v/>
      </c>
      <c r="H56" s="137" t="str">
        <f t="shared" si="44"/>
        <v/>
      </c>
      <c r="I56" s="137" t="str">
        <f t="shared" si="45"/>
        <v/>
      </c>
      <c r="J56" s="137" t="str">
        <f t="shared" si="46"/>
        <v/>
      </c>
      <c r="K56" s="56">
        <f t="shared" si="47"/>
        <v>0</v>
      </c>
      <c r="L56" s="55" t="str">
        <f t="shared" si="48"/>
        <v/>
      </c>
      <c r="M56" s="137" t="str">
        <f t="shared" si="49"/>
        <v/>
      </c>
      <c r="N56" s="137" t="str">
        <f t="shared" si="50"/>
        <v/>
      </c>
      <c r="O56" s="137" t="str">
        <f t="shared" si="51"/>
        <v/>
      </c>
      <c r="P56" s="56">
        <f t="shared" si="52"/>
        <v>0</v>
      </c>
      <c r="Q56" s="55" t="str">
        <f t="shared" si="53"/>
        <v/>
      </c>
      <c r="R56" s="137" t="str">
        <f t="shared" si="54"/>
        <v/>
      </c>
      <c r="S56" s="137" t="str">
        <f t="shared" si="55"/>
        <v/>
      </c>
      <c r="T56" s="137" t="str">
        <f t="shared" si="56"/>
        <v/>
      </c>
      <c r="U56" s="56">
        <f t="shared" si="57"/>
        <v>0</v>
      </c>
      <c r="V56" s="138">
        <f t="shared" si="58"/>
        <v>0</v>
      </c>
      <c r="W56" s="55" t="str">
        <f t="shared" si="59"/>
        <v>F</v>
      </c>
      <c r="X56" s="56" t="str">
        <f t="shared" si="60"/>
        <v>U13</v>
      </c>
      <c r="Y56" s="114">
        <f>COUNTIF(D$5:D$995,"="&amp;D56)-1</f>
        <v>0</v>
      </c>
      <c r="Z56" s="73">
        <f t="shared" si="61"/>
        <v>13</v>
      </c>
      <c r="AA56" s="47">
        <f t="shared" si="62"/>
        <v>10</v>
      </c>
      <c r="AB56" s="47">
        <f t="shared" si="63"/>
        <v>11</v>
      </c>
      <c r="AC56" s="47">
        <f t="shared" si="64"/>
        <v>9</v>
      </c>
      <c r="AD56" s="47">
        <f t="shared" si="65"/>
        <v>15</v>
      </c>
      <c r="AE56" s="47">
        <f t="shared" si="66"/>
        <v>12</v>
      </c>
      <c r="AF56" s="47">
        <f t="shared" si="67"/>
        <v>16</v>
      </c>
      <c r="AG56" s="47">
        <f t="shared" si="68"/>
        <v>12</v>
      </c>
      <c r="AH56" s="46" t="str">
        <f t="shared" si="69"/>
        <v/>
      </c>
      <c r="AI56" s="46" t="str">
        <f t="shared" si="70"/>
        <v/>
      </c>
      <c r="AJ56" s="46" t="str">
        <f t="shared" si="71"/>
        <v/>
      </c>
      <c r="AK56" s="60" t="str">
        <f t="shared" si="72"/>
        <v/>
      </c>
      <c r="AL56" s="76">
        <f t="shared" si="73"/>
        <v>8.6</v>
      </c>
      <c r="AM56" s="77">
        <f t="shared" si="74"/>
        <v>11.7</v>
      </c>
      <c r="AN56" s="78">
        <f t="shared" si="75"/>
        <v>3.5</v>
      </c>
      <c r="AO56" s="78">
        <f t="shared" si="76"/>
        <v>5.22</v>
      </c>
      <c r="AP56" s="77">
        <f t="shared" si="77"/>
        <v>8.6</v>
      </c>
      <c r="AQ56" s="77">
        <f t="shared" si="78"/>
        <v>11.4</v>
      </c>
      <c r="AR56" s="78">
        <f t="shared" si="79"/>
        <v>3.14</v>
      </c>
      <c r="AS56" s="78">
        <f t="shared" si="80"/>
        <v>1.1496999999999999</v>
      </c>
      <c r="AT56" s="49" t="str">
        <f t="shared" si="81"/>
        <v/>
      </c>
      <c r="AU56" s="49" t="str">
        <f t="shared" si="82"/>
        <v/>
      </c>
      <c r="AV56" s="50" t="str">
        <f t="shared" si="83"/>
        <v/>
      </c>
      <c r="AW56" s="62" t="str">
        <f t="shared" si="84"/>
        <v/>
      </c>
      <c r="AX56" s="69" t="str">
        <f t="shared" si="85"/>
        <v/>
      </c>
      <c r="AY56" s="70">
        <f>COUNTIF(E$5:E$204,"="&amp;E56)</f>
        <v>1</v>
      </c>
    </row>
    <row r="57" spans="1:51">
      <c r="A57" s="28" t="s">
        <v>65</v>
      </c>
      <c r="B57" s="27" t="s">
        <v>28</v>
      </c>
      <c r="C57" s="122">
        <f>COUNTIFS(B$4:B$1004,"="&amp;B57,A$4:A$1004,"="&amp;A57,V$4:V$1004,"&gt;"&amp;V57)+1</f>
        <v>14</v>
      </c>
      <c r="D57" s="28">
        <v>990</v>
      </c>
      <c r="E57" s="27" t="s">
        <v>105</v>
      </c>
      <c r="F57" s="29" t="s">
        <v>17</v>
      </c>
      <c r="G57" s="55" t="str">
        <f t="shared" si="43"/>
        <v/>
      </c>
      <c r="H57" s="137" t="str">
        <f t="shared" si="44"/>
        <v/>
      </c>
      <c r="I57" s="137" t="str">
        <f t="shared" si="45"/>
        <v/>
      </c>
      <c r="J57" s="137" t="str">
        <f t="shared" si="46"/>
        <v/>
      </c>
      <c r="K57" s="56">
        <f t="shared" si="47"/>
        <v>0</v>
      </c>
      <c r="L57" s="55" t="str">
        <f t="shared" si="48"/>
        <v/>
      </c>
      <c r="M57" s="137" t="str">
        <f t="shared" si="49"/>
        <v/>
      </c>
      <c r="N57" s="137" t="str">
        <f t="shared" si="50"/>
        <v/>
      </c>
      <c r="O57" s="137" t="str">
        <f t="shared" si="51"/>
        <v/>
      </c>
      <c r="P57" s="56">
        <f t="shared" si="52"/>
        <v>0</v>
      </c>
      <c r="Q57" s="55" t="str">
        <f t="shared" si="53"/>
        <v/>
      </c>
      <c r="R57" s="137" t="str">
        <f t="shared" si="54"/>
        <v/>
      </c>
      <c r="S57" s="137" t="str">
        <f t="shared" si="55"/>
        <v/>
      </c>
      <c r="T57" s="137" t="str">
        <f t="shared" si="56"/>
        <v/>
      </c>
      <c r="U57" s="56">
        <f t="shared" si="57"/>
        <v>0</v>
      </c>
      <c r="V57" s="138">
        <f t="shared" si="58"/>
        <v>0</v>
      </c>
      <c r="W57" s="55" t="str">
        <f t="shared" si="59"/>
        <v>F</v>
      </c>
      <c r="X57" s="56" t="str">
        <f t="shared" si="60"/>
        <v>U13</v>
      </c>
      <c r="Y57" s="114">
        <f>COUNTIF(D$5:D$995,"="&amp;D57)-1</f>
        <v>0</v>
      </c>
      <c r="Z57" s="73">
        <f t="shared" si="61"/>
        <v>11</v>
      </c>
      <c r="AA57" s="47" t="str">
        <f t="shared" si="62"/>
        <v/>
      </c>
      <c r="AB57" s="47">
        <f t="shared" si="63"/>
        <v>16</v>
      </c>
      <c r="AC57" s="47" t="str">
        <f t="shared" si="64"/>
        <v/>
      </c>
      <c r="AD57" s="47">
        <f t="shared" si="65"/>
        <v>12</v>
      </c>
      <c r="AE57" s="47" t="str">
        <f t="shared" si="66"/>
        <v/>
      </c>
      <c r="AF57" s="47">
        <f t="shared" si="67"/>
        <v>17</v>
      </c>
      <c r="AG57" s="47" t="str">
        <f t="shared" si="68"/>
        <v/>
      </c>
      <c r="AH57" s="46" t="str">
        <f t="shared" si="69"/>
        <v/>
      </c>
      <c r="AI57" s="46" t="str">
        <f t="shared" si="70"/>
        <v/>
      </c>
      <c r="AJ57" s="46" t="str">
        <f t="shared" si="71"/>
        <v/>
      </c>
      <c r="AK57" s="60" t="str">
        <f t="shared" si="72"/>
        <v/>
      </c>
      <c r="AL57" s="76">
        <f t="shared" si="73"/>
        <v>8.5</v>
      </c>
      <c r="AM57" s="77" t="str">
        <f t="shared" si="74"/>
        <v/>
      </c>
      <c r="AN57" s="78">
        <f t="shared" si="75"/>
        <v>2.86</v>
      </c>
      <c r="AO57" s="78" t="str">
        <f t="shared" si="76"/>
        <v/>
      </c>
      <c r="AP57" s="77">
        <f t="shared" si="77"/>
        <v>8.4</v>
      </c>
      <c r="AQ57" s="77" t="str">
        <f t="shared" si="78"/>
        <v/>
      </c>
      <c r="AR57" s="78">
        <f t="shared" si="79"/>
        <v>3.12</v>
      </c>
      <c r="AS57" s="78" t="str">
        <f t="shared" si="80"/>
        <v/>
      </c>
      <c r="AT57" s="49" t="str">
        <f t="shared" si="81"/>
        <v/>
      </c>
      <c r="AU57" s="49" t="str">
        <f t="shared" si="82"/>
        <v/>
      </c>
      <c r="AV57" s="50" t="str">
        <f t="shared" si="83"/>
        <v/>
      </c>
      <c r="AW57" s="62" t="str">
        <f t="shared" si="84"/>
        <v/>
      </c>
      <c r="AX57" s="69" t="str">
        <f t="shared" si="85"/>
        <v/>
      </c>
      <c r="AY57" s="70">
        <f>COUNTIF(E$5:E$204,"="&amp;E57)</f>
        <v>1</v>
      </c>
    </row>
    <row r="58" spans="1:51">
      <c r="A58" s="28" t="s">
        <v>65</v>
      </c>
      <c r="B58" s="27" t="s">
        <v>28</v>
      </c>
      <c r="C58" s="122">
        <f>COUNTIFS(B$4:B$1004,"="&amp;B58,A$4:A$1004,"="&amp;A58,V$4:V$1004,"&gt;"&amp;V58)+1</f>
        <v>14</v>
      </c>
      <c r="D58" s="28">
        <v>974</v>
      </c>
      <c r="E58" s="27" t="s">
        <v>145</v>
      </c>
      <c r="F58" s="29" t="s">
        <v>17</v>
      </c>
      <c r="G58" s="55" t="str">
        <f t="shared" si="43"/>
        <v/>
      </c>
      <c r="H58" s="137" t="str">
        <f t="shared" si="44"/>
        <v/>
      </c>
      <c r="I58" s="137" t="str">
        <f t="shared" si="45"/>
        <v/>
      </c>
      <c r="J58" s="137" t="str">
        <f t="shared" si="46"/>
        <v/>
      </c>
      <c r="K58" s="56">
        <f t="shared" si="47"/>
        <v>0</v>
      </c>
      <c r="L58" s="55" t="str">
        <f t="shared" si="48"/>
        <v/>
      </c>
      <c r="M58" s="137" t="str">
        <f t="shared" si="49"/>
        <v/>
      </c>
      <c r="N58" s="137" t="str">
        <f t="shared" si="50"/>
        <v/>
      </c>
      <c r="O58" s="137" t="str">
        <f t="shared" si="51"/>
        <v/>
      </c>
      <c r="P58" s="56">
        <f t="shared" si="52"/>
        <v>0</v>
      </c>
      <c r="Q58" s="55" t="str">
        <f t="shared" si="53"/>
        <v/>
      </c>
      <c r="R58" s="137" t="str">
        <f t="shared" si="54"/>
        <v/>
      </c>
      <c r="S58" s="137" t="str">
        <f t="shared" si="55"/>
        <v/>
      </c>
      <c r="T58" s="137" t="str">
        <f t="shared" si="56"/>
        <v/>
      </c>
      <c r="U58" s="56">
        <f t="shared" si="57"/>
        <v>0</v>
      </c>
      <c r="V58" s="138">
        <f t="shared" si="58"/>
        <v>0</v>
      </c>
      <c r="W58" s="55" t="str">
        <f t="shared" si="59"/>
        <v>F</v>
      </c>
      <c r="X58" s="56" t="str">
        <f t="shared" si="60"/>
        <v>U13</v>
      </c>
      <c r="Y58" s="114">
        <f>COUNTIF(D$5:D$995,"="&amp;D58)-1</f>
        <v>0</v>
      </c>
      <c r="Z58" s="73">
        <f t="shared" si="61"/>
        <v>7</v>
      </c>
      <c r="AA58" s="47" t="str">
        <f t="shared" si="62"/>
        <v/>
      </c>
      <c r="AB58" s="47">
        <f t="shared" si="63"/>
        <v>7</v>
      </c>
      <c r="AC58" s="47" t="str">
        <f t="shared" si="64"/>
        <v/>
      </c>
      <c r="AD58" s="47">
        <f t="shared" si="65"/>
        <v>7</v>
      </c>
      <c r="AE58" s="47" t="str">
        <f t="shared" si="66"/>
        <v/>
      </c>
      <c r="AF58" s="47">
        <f t="shared" si="67"/>
        <v>8</v>
      </c>
      <c r="AG58" s="47" t="str">
        <f t="shared" si="68"/>
        <v/>
      </c>
      <c r="AH58" s="46" t="str">
        <f t="shared" si="69"/>
        <v/>
      </c>
      <c r="AI58" s="46" t="str">
        <f t="shared" si="70"/>
        <v/>
      </c>
      <c r="AJ58" s="46" t="str">
        <f t="shared" si="71"/>
        <v/>
      </c>
      <c r="AK58" s="60" t="str">
        <f t="shared" si="72"/>
        <v/>
      </c>
      <c r="AL58" s="76">
        <f t="shared" si="73"/>
        <v>8</v>
      </c>
      <c r="AM58" s="77" t="str">
        <f t="shared" si="74"/>
        <v/>
      </c>
      <c r="AN58" s="78">
        <f t="shared" si="75"/>
        <v>3.85</v>
      </c>
      <c r="AO58" s="78" t="str">
        <f t="shared" si="76"/>
        <v/>
      </c>
      <c r="AP58" s="77">
        <f t="shared" si="77"/>
        <v>8</v>
      </c>
      <c r="AQ58" s="77" t="str">
        <f t="shared" si="78"/>
        <v/>
      </c>
      <c r="AR58" s="78">
        <f t="shared" si="79"/>
        <v>3.88</v>
      </c>
      <c r="AS58" s="78" t="str">
        <f t="shared" si="80"/>
        <v/>
      </c>
      <c r="AT58" s="49" t="str">
        <f t="shared" si="81"/>
        <v/>
      </c>
      <c r="AU58" s="49" t="str">
        <f t="shared" si="82"/>
        <v/>
      </c>
      <c r="AV58" s="50" t="str">
        <f t="shared" si="83"/>
        <v/>
      </c>
      <c r="AW58" s="62" t="str">
        <f t="shared" si="84"/>
        <v/>
      </c>
      <c r="AX58" s="69" t="str">
        <f t="shared" si="85"/>
        <v>new</v>
      </c>
      <c r="AY58" s="70">
        <f>COUNTIF(E$5:E$204,"="&amp;E58)</f>
        <v>1</v>
      </c>
    </row>
    <row r="59" spans="1:51">
      <c r="A59" s="28" t="s">
        <v>65</v>
      </c>
      <c r="B59" s="27" t="s">
        <v>28</v>
      </c>
      <c r="C59" s="122">
        <f>COUNTIFS(B$4:B$1004,"="&amp;B59,A$4:A$1004,"="&amp;A59,V$4:V$1004,"&gt;"&amp;V59)+1</f>
        <v>14</v>
      </c>
      <c r="D59" s="28">
        <v>933</v>
      </c>
      <c r="E59" s="27" t="s">
        <v>106</v>
      </c>
      <c r="F59" s="29" t="s">
        <v>33</v>
      </c>
      <c r="G59" s="55" t="str">
        <f t="shared" si="43"/>
        <v/>
      </c>
      <c r="H59" s="137" t="str">
        <f t="shared" si="44"/>
        <v/>
      </c>
      <c r="I59" s="137" t="str">
        <f t="shared" si="45"/>
        <v/>
      </c>
      <c r="J59" s="137" t="str">
        <f t="shared" si="46"/>
        <v/>
      </c>
      <c r="K59" s="56">
        <f t="shared" si="47"/>
        <v>0</v>
      </c>
      <c r="L59" s="55" t="str">
        <f t="shared" si="48"/>
        <v/>
      </c>
      <c r="M59" s="137" t="str">
        <f t="shared" si="49"/>
        <v/>
      </c>
      <c r="N59" s="137" t="str">
        <f t="shared" si="50"/>
        <v/>
      </c>
      <c r="O59" s="137" t="str">
        <f t="shared" si="51"/>
        <v/>
      </c>
      <c r="P59" s="56">
        <f t="shared" si="52"/>
        <v>0</v>
      </c>
      <c r="Q59" s="55" t="str">
        <f t="shared" si="53"/>
        <v/>
      </c>
      <c r="R59" s="137" t="str">
        <f t="shared" si="54"/>
        <v/>
      </c>
      <c r="S59" s="137" t="str">
        <f t="shared" si="55"/>
        <v/>
      </c>
      <c r="T59" s="137" t="str">
        <f t="shared" si="56"/>
        <v/>
      </c>
      <c r="U59" s="56">
        <f t="shared" si="57"/>
        <v>0</v>
      </c>
      <c r="V59" s="138">
        <f t="shared" si="58"/>
        <v>0</v>
      </c>
      <c r="W59" s="55" t="str">
        <f t="shared" si="59"/>
        <v>F</v>
      </c>
      <c r="X59" s="56" t="str">
        <f t="shared" si="60"/>
        <v>U13</v>
      </c>
      <c r="Y59" s="114">
        <f>COUNTIF(D$5:D$995,"="&amp;D59)-1</f>
        <v>0</v>
      </c>
      <c r="Z59" s="73" t="str">
        <f t="shared" si="61"/>
        <v/>
      </c>
      <c r="AA59" s="47" t="str">
        <f t="shared" si="62"/>
        <v/>
      </c>
      <c r="AB59" s="47" t="str">
        <f t="shared" si="63"/>
        <v/>
      </c>
      <c r="AC59" s="47" t="str">
        <f t="shared" si="64"/>
        <v/>
      </c>
      <c r="AD59" s="47" t="str">
        <f t="shared" si="65"/>
        <v/>
      </c>
      <c r="AE59" s="47" t="str">
        <f t="shared" si="66"/>
        <v/>
      </c>
      <c r="AF59" s="47" t="str">
        <f t="shared" si="67"/>
        <v/>
      </c>
      <c r="AG59" s="47" t="str">
        <f t="shared" si="68"/>
        <v/>
      </c>
      <c r="AH59" s="46" t="str">
        <f t="shared" si="69"/>
        <v/>
      </c>
      <c r="AI59" s="46" t="str">
        <f t="shared" si="70"/>
        <v/>
      </c>
      <c r="AJ59" s="46" t="str">
        <f t="shared" si="71"/>
        <v/>
      </c>
      <c r="AK59" s="60" t="str">
        <f t="shared" si="72"/>
        <v/>
      </c>
      <c r="AL59" s="76" t="str">
        <f t="shared" si="73"/>
        <v/>
      </c>
      <c r="AM59" s="77" t="str">
        <f t="shared" si="74"/>
        <v/>
      </c>
      <c r="AN59" s="78" t="str">
        <f t="shared" si="75"/>
        <v/>
      </c>
      <c r="AO59" s="78" t="str">
        <f t="shared" si="76"/>
        <v/>
      </c>
      <c r="AP59" s="77" t="str">
        <f t="shared" si="77"/>
        <v/>
      </c>
      <c r="AQ59" s="77" t="str">
        <f t="shared" si="78"/>
        <v/>
      </c>
      <c r="AR59" s="78" t="str">
        <f t="shared" si="79"/>
        <v/>
      </c>
      <c r="AS59" s="78" t="str">
        <f t="shared" si="80"/>
        <v/>
      </c>
      <c r="AT59" s="49" t="str">
        <f t="shared" si="81"/>
        <v/>
      </c>
      <c r="AU59" s="49" t="str">
        <f t="shared" si="82"/>
        <v/>
      </c>
      <c r="AV59" s="50" t="str">
        <f t="shared" si="83"/>
        <v/>
      </c>
      <c r="AW59" s="62" t="str">
        <f t="shared" si="84"/>
        <v/>
      </c>
      <c r="AX59" s="69" t="str">
        <f t="shared" si="85"/>
        <v/>
      </c>
      <c r="AY59" s="70">
        <f>COUNTIF(E$5:E$204,"="&amp;E59)</f>
        <v>1</v>
      </c>
    </row>
    <row r="60" spans="1:51">
      <c r="A60" s="28" t="s">
        <v>65</v>
      </c>
      <c r="B60" s="27" t="s">
        <v>28</v>
      </c>
      <c r="C60" s="122">
        <f>COUNTIFS(B$4:B$1004,"="&amp;B60,A$4:A$1004,"="&amp;A60,V$4:V$1004,"&gt;"&amp;V60)+1</f>
        <v>14</v>
      </c>
      <c r="D60" s="28">
        <v>384</v>
      </c>
      <c r="E60" s="27" t="s">
        <v>74</v>
      </c>
      <c r="F60" s="29" t="s">
        <v>10</v>
      </c>
      <c r="G60" s="55" t="str">
        <f t="shared" si="43"/>
        <v/>
      </c>
      <c r="H60" s="137" t="str">
        <f t="shared" si="44"/>
        <v/>
      </c>
      <c r="I60" s="137" t="str">
        <f t="shared" si="45"/>
        <v/>
      </c>
      <c r="J60" s="137" t="str">
        <f t="shared" si="46"/>
        <v/>
      </c>
      <c r="K60" s="56">
        <f t="shared" si="47"/>
        <v>0</v>
      </c>
      <c r="L60" s="55" t="str">
        <f t="shared" si="48"/>
        <v/>
      </c>
      <c r="M60" s="137" t="str">
        <f t="shared" si="49"/>
        <v/>
      </c>
      <c r="N60" s="137" t="str">
        <f t="shared" si="50"/>
        <v/>
      </c>
      <c r="O60" s="137" t="str">
        <f t="shared" si="51"/>
        <v/>
      </c>
      <c r="P60" s="56">
        <f t="shared" si="52"/>
        <v>0</v>
      </c>
      <c r="Q60" s="55" t="str">
        <f t="shared" si="53"/>
        <v/>
      </c>
      <c r="R60" s="137" t="str">
        <f t="shared" si="54"/>
        <v/>
      </c>
      <c r="S60" s="137" t="str">
        <f t="shared" si="55"/>
        <v/>
      </c>
      <c r="T60" s="137" t="str">
        <f t="shared" si="56"/>
        <v/>
      </c>
      <c r="U60" s="56">
        <f t="shared" si="57"/>
        <v>0</v>
      </c>
      <c r="V60" s="138">
        <f t="shared" si="58"/>
        <v>0</v>
      </c>
      <c r="W60" s="55" t="str">
        <f t="shared" si="59"/>
        <v>F</v>
      </c>
      <c r="X60" s="56" t="str">
        <f t="shared" si="60"/>
        <v>U13</v>
      </c>
      <c r="Y60" s="114">
        <f>COUNTIF(D$5:D$995,"="&amp;D60)-1</f>
        <v>0</v>
      </c>
      <c r="Z60" s="73">
        <f t="shared" si="61"/>
        <v>18</v>
      </c>
      <c r="AA60" s="47">
        <f t="shared" si="62"/>
        <v>13</v>
      </c>
      <c r="AB60" s="47">
        <f t="shared" si="63"/>
        <v>17</v>
      </c>
      <c r="AC60" s="47">
        <f t="shared" si="64"/>
        <v>16</v>
      </c>
      <c r="AD60" s="47">
        <f t="shared" si="65"/>
        <v>19</v>
      </c>
      <c r="AE60" s="47">
        <f t="shared" si="66"/>
        <v>14</v>
      </c>
      <c r="AF60" s="47">
        <f t="shared" si="67"/>
        <v>19</v>
      </c>
      <c r="AG60" s="47" t="str">
        <f t="shared" si="68"/>
        <v/>
      </c>
      <c r="AH60" s="46">
        <f t="shared" si="69"/>
        <v>18</v>
      </c>
      <c r="AI60" s="46">
        <f t="shared" si="70"/>
        <v>15</v>
      </c>
      <c r="AJ60" s="46" t="str">
        <f t="shared" si="71"/>
        <v/>
      </c>
      <c r="AK60" s="60" t="str">
        <f t="shared" si="72"/>
        <v/>
      </c>
      <c r="AL60" s="76">
        <f t="shared" si="73"/>
        <v>9.9</v>
      </c>
      <c r="AM60" s="77">
        <f t="shared" si="74"/>
        <v>12.6</v>
      </c>
      <c r="AN60" s="78">
        <f t="shared" si="75"/>
        <v>2.59</v>
      </c>
      <c r="AO60" s="78">
        <f t="shared" si="76"/>
        <v>3.42</v>
      </c>
      <c r="AP60" s="77">
        <f t="shared" si="77"/>
        <v>9.5</v>
      </c>
      <c r="AQ60" s="77">
        <f t="shared" si="78"/>
        <v>12.8</v>
      </c>
      <c r="AR60" s="78">
        <f t="shared" si="79"/>
        <v>2.56</v>
      </c>
      <c r="AS60" s="78" t="str">
        <f t="shared" si="80"/>
        <v/>
      </c>
      <c r="AT60" s="49">
        <f t="shared" si="81"/>
        <v>9.8000000000000007</v>
      </c>
      <c r="AU60" s="49">
        <f t="shared" si="82"/>
        <v>12.4</v>
      </c>
      <c r="AV60" s="50" t="str">
        <f t="shared" si="83"/>
        <v/>
      </c>
      <c r="AW60" s="62" t="str">
        <f t="shared" si="84"/>
        <v/>
      </c>
      <c r="AX60" s="69" t="str">
        <f t="shared" si="85"/>
        <v/>
      </c>
      <c r="AY60" s="70">
        <f>COUNTIF(E$5:E$204,"="&amp;E60)</f>
        <v>1</v>
      </c>
    </row>
    <row r="61" spans="1:51">
      <c r="A61" s="28" t="s">
        <v>65</v>
      </c>
      <c r="B61" s="27" t="s">
        <v>28</v>
      </c>
      <c r="C61" s="122">
        <f>COUNTIFS(B$4:B$1004,"="&amp;B61,A$4:A$1004,"="&amp;A61,V$4:V$1004,"&gt;"&amp;V61)+1</f>
        <v>14</v>
      </c>
      <c r="D61" s="28">
        <v>909</v>
      </c>
      <c r="E61" s="27" t="s">
        <v>80</v>
      </c>
      <c r="F61" s="29" t="s">
        <v>10</v>
      </c>
      <c r="G61" s="55" t="str">
        <f t="shared" si="43"/>
        <v/>
      </c>
      <c r="H61" s="137" t="str">
        <f t="shared" si="44"/>
        <v/>
      </c>
      <c r="I61" s="137" t="str">
        <f t="shared" si="45"/>
        <v/>
      </c>
      <c r="J61" s="137" t="str">
        <f t="shared" si="46"/>
        <v/>
      </c>
      <c r="K61" s="56">
        <f t="shared" si="47"/>
        <v>0</v>
      </c>
      <c r="L61" s="55" t="str">
        <f t="shared" si="48"/>
        <v/>
      </c>
      <c r="M61" s="137" t="str">
        <f t="shared" si="49"/>
        <v/>
      </c>
      <c r="N61" s="137" t="str">
        <f t="shared" si="50"/>
        <v/>
      </c>
      <c r="O61" s="137" t="str">
        <f t="shared" si="51"/>
        <v/>
      </c>
      <c r="P61" s="56">
        <f t="shared" si="52"/>
        <v>0</v>
      </c>
      <c r="Q61" s="55" t="str">
        <f t="shared" si="53"/>
        <v/>
      </c>
      <c r="R61" s="137" t="str">
        <f t="shared" si="54"/>
        <v/>
      </c>
      <c r="S61" s="137" t="str">
        <f t="shared" si="55"/>
        <v/>
      </c>
      <c r="T61" s="137" t="str">
        <f t="shared" si="56"/>
        <v/>
      </c>
      <c r="U61" s="56">
        <f t="shared" si="57"/>
        <v>0</v>
      </c>
      <c r="V61" s="138">
        <f t="shared" si="58"/>
        <v>0</v>
      </c>
      <c r="W61" s="55" t="str">
        <f t="shared" si="59"/>
        <v>F</v>
      </c>
      <c r="X61" s="56" t="str">
        <f t="shared" si="60"/>
        <v>U13</v>
      </c>
      <c r="Y61" s="114">
        <f>COUNTIF(D$5:D$995,"="&amp;D61)-1</f>
        <v>0</v>
      </c>
      <c r="Z61" s="73" t="str">
        <f t="shared" si="61"/>
        <v/>
      </c>
      <c r="AA61" s="47" t="str">
        <f t="shared" si="62"/>
        <v/>
      </c>
      <c r="AB61" s="47" t="str">
        <f t="shared" si="63"/>
        <v/>
      </c>
      <c r="AC61" s="47" t="str">
        <f t="shared" si="64"/>
        <v/>
      </c>
      <c r="AD61" s="47" t="str">
        <f t="shared" si="65"/>
        <v/>
      </c>
      <c r="AE61" s="47" t="str">
        <f t="shared" si="66"/>
        <v/>
      </c>
      <c r="AF61" s="47" t="str">
        <f t="shared" si="67"/>
        <v/>
      </c>
      <c r="AG61" s="47" t="str">
        <f t="shared" si="68"/>
        <v/>
      </c>
      <c r="AH61" s="46" t="str">
        <f t="shared" si="69"/>
        <v/>
      </c>
      <c r="AI61" s="46" t="str">
        <f t="shared" si="70"/>
        <v/>
      </c>
      <c r="AJ61" s="46" t="str">
        <f t="shared" si="71"/>
        <v/>
      </c>
      <c r="AK61" s="60" t="str">
        <f t="shared" si="72"/>
        <v/>
      </c>
      <c r="AL61" s="76" t="str">
        <f t="shared" si="73"/>
        <v/>
      </c>
      <c r="AM61" s="77" t="str">
        <f t="shared" si="74"/>
        <v/>
      </c>
      <c r="AN61" s="78" t="str">
        <f t="shared" si="75"/>
        <v/>
      </c>
      <c r="AO61" s="78" t="str">
        <f t="shared" si="76"/>
        <v/>
      </c>
      <c r="AP61" s="77" t="str">
        <f t="shared" si="77"/>
        <v/>
      </c>
      <c r="AQ61" s="77" t="str">
        <f t="shared" si="78"/>
        <v/>
      </c>
      <c r="AR61" s="78" t="str">
        <f t="shared" si="79"/>
        <v/>
      </c>
      <c r="AS61" s="78" t="str">
        <f t="shared" si="80"/>
        <v/>
      </c>
      <c r="AT61" s="49" t="str">
        <f t="shared" si="81"/>
        <v/>
      </c>
      <c r="AU61" s="49" t="str">
        <f t="shared" si="82"/>
        <v/>
      </c>
      <c r="AV61" s="50" t="str">
        <f t="shared" si="83"/>
        <v/>
      </c>
      <c r="AW61" s="62" t="str">
        <f t="shared" si="84"/>
        <v/>
      </c>
      <c r="AX61" s="69" t="str">
        <f t="shared" si="85"/>
        <v/>
      </c>
      <c r="AY61" s="70">
        <f>COUNTIF(E$5:E$204,"="&amp;E61)</f>
        <v>1</v>
      </c>
    </row>
    <row r="62" spans="1:51">
      <c r="A62" s="28" t="s">
        <v>65</v>
      </c>
      <c r="B62" s="27" t="s">
        <v>1</v>
      </c>
      <c r="C62" s="122">
        <f>COUNTIFS(B$4:B$1004,"="&amp;B62,A$4:A$1004,"="&amp;A62,V$4:V$1004,"&gt;"&amp;V62)+1</f>
        <v>1</v>
      </c>
      <c r="D62" s="28">
        <v>931</v>
      </c>
      <c r="E62" s="27" t="s">
        <v>104</v>
      </c>
      <c r="F62" s="29" t="s">
        <v>17</v>
      </c>
      <c r="G62" s="55">
        <f t="shared" si="43"/>
        <v>7</v>
      </c>
      <c r="H62" s="137">
        <f t="shared" si="44"/>
        <v>7</v>
      </c>
      <c r="I62" s="137" t="str">
        <f t="shared" si="45"/>
        <v/>
      </c>
      <c r="J62" s="137">
        <f t="shared" si="46"/>
        <v>7</v>
      </c>
      <c r="K62" s="56">
        <f t="shared" si="47"/>
        <v>21</v>
      </c>
      <c r="L62" s="55">
        <f t="shared" si="48"/>
        <v>7</v>
      </c>
      <c r="M62" s="137" t="str">
        <f t="shared" si="49"/>
        <v/>
      </c>
      <c r="N62" s="137">
        <f t="shared" si="50"/>
        <v>5</v>
      </c>
      <c r="O62" s="137">
        <f t="shared" si="51"/>
        <v>5</v>
      </c>
      <c r="P62" s="56">
        <f t="shared" si="52"/>
        <v>17</v>
      </c>
      <c r="Q62" s="55">
        <f t="shared" si="53"/>
        <v>7</v>
      </c>
      <c r="R62" s="137">
        <f t="shared" si="54"/>
        <v>7</v>
      </c>
      <c r="S62" s="137">
        <f t="shared" si="55"/>
        <v>7</v>
      </c>
      <c r="T62" s="137">
        <f t="shared" si="56"/>
        <v>7</v>
      </c>
      <c r="U62" s="56">
        <f t="shared" si="57"/>
        <v>21</v>
      </c>
      <c r="V62" s="138">
        <f t="shared" si="58"/>
        <v>59</v>
      </c>
      <c r="W62" s="55" t="str">
        <f t="shared" si="59"/>
        <v>M</v>
      </c>
      <c r="X62" s="56" t="str">
        <f t="shared" si="60"/>
        <v>U13</v>
      </c>
      <c r="Y62" s="114">
        <f>COUNTIF(D$5:D$995,"="&amp;D62)-1</f>
        <v>0</v>
      </c>
      <c r="Z62" s="73">
        <f t="shared" si="61"/>
        <v>1</v>
      </c>
      <c r="AA62" s="47">
        <f t="shared" si="62"/>
        <v>1</v>
      </c>
      <c r="AB62" s="47" t="str">
        <f t="shared" si="63"/>
        <v/>
      </c>
      <c r="AC62" s="47">
        <f t="shared" si="64"/>
        <v>1</v>
      </c>
      <c r="AD62" s="47">
        <f t="shared" si="65"/>
        <v>1</v>
      </c>
      <c r="AE62" s="47" t="str">
        <f t="shared" si="66"/>
        <v/>
      </c>
      <c r="AF62" s="47">
        <f t="shared" si="67"/>
        <v>2</v>
      </c>
      <c r="AG62" s="47">
        <f t="shared" si="68"/>
        <v>2</v>
      </c>
      <c r="AH62" s="46">
        <f t="shared" si="69"/>
        <v>1</v>
      </c>
      <c r="AI62" s="46">
        <f t="shared" si="70"/>
        <v>1</v>
      </c>
      <c r="AJ62" s="46">
        <f t="shared" si="71"/>
        <v>1</v>
      </c>
      <c r="AK62" s="60">
        <f t="shared" si="72"/>
        <v>1</v>
      </c>
      <c r="AL62" s="76">
        <f t="shared" si="73"/>
        <v>7.4</v>
      </c>
      <c r="AM62" s="77">
        <f t="shared" si="74"/>
        <v>9.6</v>
      </c>
      <c r="AN62" s="78" t="str">
        <f t="shared" si="75"/>
        <v/>
      </c>
      <c r="AO62" s="78">
        <f t="shared" si="76"/>
        <v>6.76</v>
      </c>
      <c r="AP62" s="77">
        <f t="shared" si="77"/>
        <v>7.2</v>
      </c>
      <c r="AQ62" s="77" t="str">
        <f t="shared" si="78"/>
        <v/>
      </c>
      <c r="AR62" s="78">
        <f t="shared" si="79"/>
        <v>4.1900000000000004</v>
      </c>
      <c r="AS62" s="78">
        <f t="shared" si="80"/>
        <v>1.3898999999999999</v>
      </c>
      <c r="AT62" s="49">
        <f t="shared" si="81"/>
        <v>7.2</v>
      </c>
      <c r="AU62" s="49">
        <f t="shared" si="82"/>
        <v>8.9</v>
      </c>
      <c r="AV62" s="50">
        <f t="shared" si="83"/>
        <v>1.3</v>
      </c>
      <c r="AW62" s="62">
        <f t="shared" si="84"/>
        <v>7.62</v>
      </c>
      <c r="AX62" s="69" t="str">
        <f t="shared" si="85"/>
        <v/>
      </c>
      <c r="AY62" s="70">
        <f>COUNTIF(E$5:E$204,"="&amp;E62)</f>
        <v>1</v>
      </c>
    </row>
    <row r="63" spans="1:51">
      <c r="A63" s="28" t="s">
        <v>65</v>
      </c>
      <c r="B63" s="27" t="s">
        <v>1</v>
      </c>
      <c r="C63" s="122">
        <f>COUNTIFS(B$4:B$1004,"="&amp;B63,A$4:A$1004,"="&amp;A63,V$4:V$1004,"&gt;"&amp;V63)+1</f>
        <v>2</v>
      </c>
      <c r="D63" s="28">
        <v>40</v>
      </c>
      <c r="E63" s="27" t="s">
        <v>136</v>
      </c>
      <c r="F63" s="29" t="s">
        <v>17</v>
      </c>
      <c r="G63" s="55">
        <f t="shared" si="43"/>
        <v>4</v>
      </c>
      <c r="H63" s="137" t="str">
        <f t="shared" si="44"/>
        <v/>
      </c>
      <c r="I63" s="137">
        <f t="shared" si="45"/>
        <v>7</v>
      </c>
      <c r="J63" s="137">
        <f t="shared" si="46"/>
        <v>5</v>
      </c>
      <c r="K63" s="56">
        <f t="shared" si="47"/>
        <v>16</v>
      </c>
      <c r="L63" s="55">
        <f t="shared" si="48"/>
        <v>4</v>
      </c>
      <c r="M63" s="137" t="str">
        <f t="shared" si="49"/>
        <v/>
      </c>
      <c r="N63" s="137">
        <f t="shared" si="50"/>
        <v>7</v>
      </c>
      <c r="O63" s="137">
        <f t="shared" si="51"/>
        <v>7</v>
      </c>
      <c r="P63" s="56">
        <f t="shared" si="52"/>
        <v>18</v>
      </c>
      <c r="Q63" s="55">
        <f t="shared" si="53"/>
        <v>5</v>
      </c>
      <c r="R63" s="137" t="str">
        <f t="shared" si="54"/>
        <v/>
      </c>
      <c r="S63" s="137">
        <f t="shared" si="55"/>
        <v>5</v>
      </c>
      <c r="T63" s="137">
        <f t="shared" si="56"/>
        <v>3</v>
      </c>
      <c r="U63" s="56">
        <f t="shared" si="57"/>
        <v>13</v>
      </c>
      <c r="V63" s="138">
        <f t="shared" si="58"/>
        <v>47</v>
      </c>
      <c r="W63" s="55" t="str">
        <f t="shared" si="59"/>
        <v>M</v>
      </c>
      <c r="X63" s="56" t="str">
        <f t="shared" si="60"/>
        <v>U13</v>
      </c>
      <c r="Y63" s="114">
        <f>COUNTIF(D$5:D$995,"="&amp;D63)-1</f>
        <v>0</v>
      </c>
      <c r="Z63" s="73">
        <f t="shared" si="61"/>
        <v>3</v>
      </c>
      <c r="AA63" s="47" t="str">
        <f t="shared" si="62"/>
        <v/>
      </c>
      <c r="AB63" s="47">
        <f t="shared" si="63"/>
        <v>1</v>
      </c>
      <c r="AC63" s="47">
        <f t="shared" si="64"/>
        <v>2</v>
      </c>
      <c r="AD63" s="47">
        <f t="shared" si="65"/>
        <v>3</v>
      </c>
      <c r="AE63" s="47" t="str">
        <f t="shared" si="66"/>
        <v/>
      </c>
      <c r="AF63" s="47">
        <f t="shared" si="67"/>
        <v>1</v>
      </c>
      <c r="AG63" s="47">
        <f t="shared" si="68"/>
        <v>1</v>
      </c>
      <c r="AH63" s="46">
        <f t="shared" si="69"/>
        <v>2</v>
      </c>
      <c r="AI63" s="46" t="str">
        <f t="shared" si="70"/>
        <v/>
      </c>
      <c r="AJ63" s="46">
        <f t="shared" si="71"/>
        <v>2</v>
      </c>
      <c r="AK63" s="60">
        <f t="shared" si="72"/>
        <v>4</v>
      </c>
      <c r="AL63" s="76">
        <f t="shared" si="73"/>
        <v>7.7</v>
      </c>
      <c r="AM63" s="77" t="str">
        <f t="shared" si="74"/>
        <v/>
      </c>
      <c r="AN63" s="78">
        <f t="shared" si="75"/>
        <v>4.3099999999999996</v>
      </c>
      <c r="AO63" s="78">
        <f t="shared" si="76"/>
        <v>5.96</v>
      </c>
      <c r="AP63" s="77">
        <f t="shared" si="77"/>
        <v>7.6</v>
      </c>
      <c r="AQ63" s="77" t="str">
        <f t="shared" si="78"/>
        <v/>
      </c>
      <c r="AR63" s="78">
        <f t="shared" si="79"/>
        <v>4.3899999999999997</v>
      </c>
      <c r="AS63" s="78">
        <f t="shared" si="80"/>
        <v>1.39</v>
      </c>
      <c r="AT63" s="49">
        <f t="shared" si="81"/>
        <v>7.6</v>
      </c>
      <c r="AU63" s="49" t="str">
        <f t="shared" si="82"/>
        <v/>
      </c>
      <c r="AV63" s="50">
        <f t="shared" si="83"/>
        <v>1.25</v>
      </c>
      <c r="AW63" s="62">
        <f t="shared" si="84"/>
        <v>5.9</v>
      </c>
      <c r="AX63" s="69" t="str">
        <f t="shared" si="85"/>
        <v/>
      </c>
      <c r="AY63" s="70">
        <f>COUNTIF(E$5:E$204,"="&amp;E63)</f>
        <v>1</v>
      </c>
    </row>
    <row r="64" spans="1:51">
      <c r="A64" s="28" t="s">
        <v>65</v>
      </c>
      <c r="B64" s="27" t="s">
        <v>1</v>
      </c>
      <c r="C64" s="122">
        <f>COUNTIFS(B$4:B$1004,"="&amp;B64,A$4:A$1004,"="&amp;A64,V$4:V$1004,"&gt;"&amp;V64)+1</f>
        <v>3</v>
      </c>
      <c r="D64" s="28">
        <v>925</v>
      </c>
      <c r="E64" s="27" t="s">
        <v>97</v>
      </c>
      <c r="F64" s="29" t="s">
        <v>68</v>
      </c>
      <c r="G64" s="55">
        <f t="shared" si="43"/>
        <v>4</v>
      </c>
      <c r="H64" s="137">
        <f t="shared" si="44"/>
        <v>5</v>
      </c>
      <c r="I64" s="137">
        <f t="shared" si="45"/>
        <v>5</v>
      </c>
      <c r="J64" s="137">
        <f t="shared" si="46"/>
        <v>4</v>
      </c>
      <c r="K64" s="56">
        <f t="shared" si="47"/>
        <v>14</v>
      </c>
      <c r="L64" s="55">
        <f t="shared" si="48"/>
        <v>5</v>
      </c>
      <c r="M64" s="137">
        <f t="shared" si="49"/>
        <v>7</v>
      </c>
      <c r="N64" s="137">
        <f t="shared" si="50"/>
        <v>3</v>
      </c>
      <c r="O64" s="137" t="str">
        <f t="shared" si="51"/>
        <v/>
      </c>
      <c r="P64" s="56">
        <f t="shared" si="52"/>
        <v>15</v>
      </c>
      <c r="Q64" s="55">
        <f t="shared" si="53"/>
        <v>3</v>
      </c>
      <c r="R64" s="137">
        <f t="shared" si="54"/>
        <v>5</v>
      </c>
      <c r="S64" s="137" t="str">
        <f t="shared" si="55"/>
        <v/>
      </c>
      <c r="T64" s="137">
        <f t="shared" si="56"/>
        <v>5</v>
      </c>
      <c r="U64" s="56">
        <f t="shared" si="57"/>
        <v>13</v>
      </c>
      <c r="V64" s="138">
        <f t="shared" si="58"/>
        <v>42</v>
      </c>
      <c r="W64" s="55" t="str">
        <f t="shared" si="59"/>
        <v>M</v>
      </c>
      <c r="X64" s="56" t="str">
        <f t="shared" si="60"/>
        <v>U13</v>
      </c>
      <c r="Y64" s="114">
        <f>COUNTIF(D$5:D$995,"="&amp;D64)-1</f>
        <v>0</v>
      </c>
      <c r="Z64" s="73">
        <f t="shared" si="61"/>
        <v>3</v>
      </c>
      <c r="AA64" s="47">
        <f t="shared" si="62"/>
        <v>2</v>
      </c>
      <c r="AB64" s="47">
        <f t="shared" si="63"/>
        <v>2</v>
      </c>
      <c r="AC64" s="47">
        <f t="shared" si="64"/>
        <v>3</v>
      </c>
      <c r="AD64" s="47">
        <f t="shared" si="65"/>
        <v>2</v>
      </c>
      <c r="AE64" s="47">
        <f t="shared" si="66"/>
        <v>1</v>
      </c>
      <c r="AF64" s="47">
        <f t="shared" si="67"/>
        <v>4</v>
      </c>
      <c r="AG64" s="47" t="str">
        <f t="shared" si="68"/>
        <v/>
      </c>
      <c r="AH64" s="46">
        <f t="shared" si="69"/>
        <v>4</v>
      </c>
      <c r="AI64" s="46">
        <f t="shared" si="70"/>
        <v>2</v>
      </c>
      <c r="AJ64" s="46" t="str">
        <f t="shared" si="71"/>
        <v/>
      </c>
      <c r="AK64" s="60">
        <f t="shared" si="72"/>
        <v>2</v>
      </c>
      <c r="AL64" s="76">
        <f t="shared" si="73"/>
        <v>7.7</v>
      </c>
      <c r="AM64" s="77">
        <f t="shared" si="74"/>
        <v>10.4</v>
      </c>
      <c r="AN64" s="78">
        <f t="shared" si="75"/>
        <v>4.01</v>
      </c>
      <c r="AO64" s="78">
        <f t="shared" si="76"/>
        <v>5.84</v>
      </c>
      <c r="AP64" s="77">
        <f t="shared" si="77"/>
        <v>7.5</v>
      </c>
      <c r="AQ64" s="77">
        <f t="shared" si="78"/>
        <v>9.9</v>
      </c>
      <c r="AR64" s="78">
        <f t="shared" si="79"/>
        <v>4.05</v>
      </c>
      <c r="AS64" s="78" t="str">
        <f t="shared" si="80"/>
        <v/>
      </c>
      <c r="AT64" s="49">
        <f t="shared" si="81"/>
        <v>7.7</v>
      </c>
      <c r="AU64" s="49">
        <f t="shared" si="82"/>
        <v>9.6999999999999993</v>
      </c>
      <c r="AV64" s="50" t="str">
        <f t="shared" si="83"/>
        <v/>
      </c>
      <c r="AW64" s="62">
        <f t="shared" si="84"/>
        <v>5.93</v>
      </c>
      <c r="AX64" s="69" t="str">
        <f t="shared" si="85"/>
        <v/>
      </c>
      <c r="AY64" s="70">
        <f>COUNTIF(E$5:E$204,"="&amp;E64)</f>
        <v>1</v>
      </c>
    </row>
    <row r="65" spans="1:51">
      <c r="A65" s="28" t="s">
        <v>65</v>
      </c>
      <c r="B65" s="27" t="s">
        <v>1</v>
      </c>
      <c r="C65" s="122">
        <f>COUNTIFS(B$4:B$1004,"="&amp;B65,A$4:A$1004,"="&amp;A65,V$4:V$1004,"&gt;"&amp;V65)+1</f>
        <v>4</v>
      </c>
      <c r="D65" s="28">
        <v>63</v>
      </c>
      <c r="E65" s="27" t="s">
        <v>91</v>
      </c>
      <c r="F65" s="29" t="s">
        <v>17</v>
      </c>
      <c r="G65" s="55">
        <f t="shared" si="43"/>
        <v>5</v>
      </c>
      <c r="H65" s="137" t="str">
        <f t="shared" si="44"/>
        <v/>
      </c>
      <c r="I65" s="137">
        <f t="shared" si="45"/>
        <v>4</v>
      </c>
      <c r="J65" s="137" t="str">
        <f t="shared" si="46"/>
        <v/>
      </c>
      <c r="K65" s="56">
        <f t="shared" si="47"/>
        <v>9</v>
      </c>
      <c r="L65" s="55">
        <f t="shared" si="48"/>
        <v>4</v>
      </c>
      <c r="M65" s="137" t="str">
        <f t="shared" si="49"/>
        <v/>
      </c>
      <c r="N65" s="137">
        <f t="shared" si="50"/>
        <v>4</v>
      </c>
      <c r="O65" s="137" t="str">
        <f t="shared" si="51"/>
        <v/>
      </c>
      <c r="P65" s="56">
        <f t="shared" si="52"/>
        <v>8</v>
      </c>
      <c r="Q65" s="55">
        <f t="shared" si="53"/>
        <v>5</v>
      </c>
      <c r="R65" s="137" t="str">
        <f t="shared" si="54"/>
        <v/>
      </c>
      <c r="S65" s="137" t="str">
        <f t="shared" si="55"/>
        <v/>
      </c>
      <c r="T65" s="137" t="str">
        <f t="shared" si="56"/>
        <v/>
      </c>
      <c r="U65" s="56">
        <f t="shared" si="57"/>
        <v>5</v>
      </c>
      <c r="V65" s="138">
        <f t="shared" si="58"/>
        <v>22</v>
      </c>
      <c r="W65" s="55" t="str">
        <f t="shared" si="59"/>
        <v>M</v>
      </c>
      <c r="X65" s="56" t="str">
        <f t="shared" si="60"/>
        <v>U13</v>
      </c>
      <c r="Y65" s="114">
        <f>COUNTIF(D$5:D$995,"="&amp;D65)-1</f>
        <v>0</v>
      </c>
      <c r="Z65" s="73">
        <f t="shared" si="61"/>
        <v>2</v>
      </c>
      <c r="AA65" s="47" t="str">
        <f t="shared" si="62"/>
        <v/>
      </c>
      <c r="AB65" s="47">
        <f t="shared" si="63"/>
        <v>3</v>
      </c>
      <c r="AC65" s="47" t="str">
        <f t="shared" si="64"/>
        <v/>
      </c>
      <c r="AD65" s="47">
        <f t="shared" si="65"/>
        <v>3</v>
      </c>
      <c r="AE65" s="47" t="str">
        <f t="shared" si="66"/>
        <v/>
      </c>
      <c r="AF65" s="47">
        <f t="shared" si="67"/>
        <v>3</v>
      </c>
      <c r="AG65" s="47" t="str">
        <f t="shared" si="68"/>
        <v/>
      </c>
      <c r="AH65" s="46">
        <f t="shared" si="69"/>
        <v>2</v>
      </c>
      <c r="AI65" s="46" t="str">
        <f t="shared" si="70"/>
        <v/>
      </c>
      <c r="AJ65" s="46" t="str">
        <f t="shared" si="71"/>
        <v/>
      </c>
      <c r="AK65" s="60" t="str">
        <f t="shared" si="72"/>
        <v/>
      </c>
      <c r="AL65" s="76">
        <f t="shared" si="73"/>
        <v>7.6</v>
      </c>
      <c r="AM65" s="77" t="str">
        <f t="shared" si="74"/>
        <v/>
      </c>
      <c r="AN65" s="78">
        <f t="shared" si="75"/>
        <v>3.87</v>
      </c>
      <c r="AO65" s="78" t="str">
        <f t="shared" si="76"/>
        <v/>
      </c>
      <c r="AP65" s="77">
        <f t="shared" si="77"/>
        <v>7.6</v>
      </c>
      <c r="AQ65" s="77" t="str">
        <f t="shared" si="78"/>
        <v/>
      </c>
      <c r="AR65" s="78">
        <f t="shared" si="79"/>
        <v>4.0599999999999996</v>
      </c>
      <c r="AS65" s="78" t="str">
        <f t="shared" si="80"/>
        <v/>
      </c>
      <c r="AT65" s="49">
        <f t="shared" si="81"/>
        <v>7.6</v>
      </c>
      <c r="AU65" s="49" t="str">
        <f t="shared" si="82"/>
        <v/>
      </c>
      <c r="AV65" s="50" t="str">
        <f t="shared" si="83"/>
        <v/>
      </c>
      <c r="AW65" s="62" t="str">
        <f t="shared" si="84"/>
        <v/>
      </c>
      <c r="AX65" s="69" t="str">
        <f t="shared" si="85"/>
        <v/>
      </c>
      <c r="AY65" s="70">
        <f>COUNTIF(E$5:E$204,"="&amp;E65)</f>
        <v>1</v>
      </c>
    </row>
    <row r="66" spans="1:51">
      <c r="A66" s="28" t="s">
        <v>65</v>
      </c>
      <c r="B66" s="27" t="s">
        <v>1</v>
      </c>
      <c r="C66" s="122">
        <f>COUNTIFS(B$4:B$1004,"="&amp;B66,A$4:A$1004,"="&amp;A66,V$4:V$1004,"&gt;"&amp;V66)+1</f>
        <v>5</v>
      </c>
      <c r="D66" s="28">
        <v>43</v>
      </c>
      <c r="E66" s="27" t="s">
        <v>94</v>
      </c>
      <c r="F66" s="29" t="s">
        <v>17</v>
      </c>
      <c r="G66" s="55">
        <f t="shared" si="43"/>
        <v>1</v>
      </c>
      <c r="H66" s="137" t="str">
        <f t="shared" si="44"/>
        <v/>
      </c>
      <c r="I66" s="137">
        <f t="shared" si="45"/>
        <v>1</v>
      </c>
      <c r="J66" s="137">
        <f t="shared" si="46"/>
        <v>1</v>
      </c>
      <c r="K66" s="56">
        <f t="shared" si="47"/>
        <v>3</v>
      </c>
      <c r="L66" s="55">
        <f t="shared" si="48"/>
        <v>1</v>
      </c>
      <c r="M66" s="137" t="str">
        <f t="shared" si="49"/>
        <v/>
      </c>
      <c r="N66" s="137">
        <f t="shared" si="50"/>
        <v>2</v>
      </c>
      <c r="O66" s="137" t="str">
        <f t="shared" si="51"/>
        <v/>
      </c>
      <c r="P66" s="56">
        <f t="shared" si="52"/>
        <v>3</v>
      </c>
      <c r="Q66" s="55">
        <f t="shared" si="53"/>
        <v>2</v>
      </c>
      <c r="R66" s="137" t="str">
        <f t="shared" si="54"/>
        <v/>
      </c>
      <c r="S66" s="137" t="str">
        <f t="shared" si="55"/>
        <v/>
      </c>
      <c r="T66" s="137">
        <f t="shared" si="56"/>
        <v>4</v>
      </c>
      <c r="U66" s="56">
        <f t="shared" si="57"/>
        <v>6</v>
      </c>
      <c r="V66" s="138">
        <f t="shared" si="58"/>
        <v>12</v>
      </c>
      <c r="W66" s="55" t="str">
        <f t="shared" si="59"/>
        <v>M</v>
      </c>
      <c r="X66" s="56" t="str">
        <f t="shared" si="60"/>
        <v>U13</v>
      </c>
      <c r="Y66" s="114">
        <f>COUNTIF(D$5:D$995,"="&amp;D66)-1</f>
        <v>0</v>
      </c>
      <c r="Z66" s="73">
        <f t="shared" si="61"/>
        <v>6</v>
      </c>
      <c r="AA66" s="47" t="str">
        <f t="shared" si="62"/>
        <v/>
      </c>
      <c r="AB66" s="47">
        <f t="shared" si="63"/>
        <v>6</v>
      </c>
      <c r="AC66" s="47">
        <f t="shared" si="64"/>
        <v>6</v>
      </c>
      <c r="AD66" s="47">
        <f t="shared" si="65"/>
        <v>6</v>
      </c>
      <c r="AE66" s="47" t="str">
        <f t="shared" si="66"/>
        <v/>
      </c>
      <c r="AF66" s="47">
        <f t="shared" si="67"/>
        <v>5</v>
      </c>
      <c r="AG66" s="47">
        <f t="shared" si="68"/>
        <v>7</v>
      </c>
      <c r="AH66" s="46">
        <f t="shared" si="69"/>
        <v>5</v>
      </c>
      <c r="AI66" s="46" t="str">
        <f t="shared" si="70"/>
        <v/>
      </c>
      <c r="AJ66" s="46" t="str">
        <f t="shared" si="71"/>
        <v/>
      </c>
      <c r="AK66" s="60">
        <f t="shared" si="72"/>
        <v>3</v>
      </c>
      <c r="AL66" s="76">
        <f t="shared" si="73"/>
        <v>8</v>
      </c>
      <c r="AM66" s="77" t="str">
        <f t="shared" si="74"/>
        <v/>
      </c>
      <c r="AN66" s="78">
        <f t="shared" si="75"/>
        <v>3.73</v>
      </c>
      <c r="AO66" s="78">
        <f t="shared" si="76"/>
        <v>5.6</v>
      </c>
      <c r="AP66" s="77">
        <f t="shared" si="77"/>
        <v>8</v>
      </c>
      <c r="AQ66" s="77" t="str">
        <f t="shared" si="78"/>
        <v/>
      </c>
      <c r="AR66" s="78">
        <f t="shared" si="79"/>
        <v>3.83</v>
      </c>
      <c r="AS66" s="78">
        <f t="shared" si="80"/>
        <v>1.0999000000000001</v>
      </c>
      <c r="AT66" s="49">
        <f t="shared" si="81"/>
        <v>7.9</v>
      </c>
      <c r="AU66" s="49" t="str">
        <f t="shared" si="82"/>
        <v/>
      </c>
      <c r="AV66" s="50" t="str">
        <f t="shared" si="83"/>
        <v/>
      </c>
      <c r="AW66" s="62">
        <f t="shared" si="84"/>
        <v>5.91</v>
      </c>
      <c r="AX66" s="69" t="str">
        <f t="shared" si="85"/>
        <v/>
      </c>
      <c r="AY66" s="70">
        <f>COUNTIF(E$5:E$204,"="&amp;E66)</f>
        <v>1</v>
      </c>
    </row>
    <row r="67" spans="1:51">
      <c r="A67" s="28" t="s">
        <v>65</v>
      </c>
      <c r="B67" s="27" t="s">
        <v>1</v>
      </c>
      <c r="C67" s="122">
        <f>COUNTIFS(B$4:B$1004,"="&amp;B67,A$4:A$1004,"="&amp;A67,V$4:V$1004,"&gt;"&amp;V67)+1</f>
        <v>6</v>
      </c>
      <c r="D67" s="28">
        <v>928</v>
      </c>
      <c r="E67" s="27" t="s">
        <v>101</v>
      </c>
      <c r="F67" s="29" t="s">
        <v>26</v>
      </c>
      <c r="G67" s="55" t="str">
        <f t="shared" si="43"/>
        <v/>
      </c>
      <c r="H67" s="137" t="str">
        <f t="shared" si="44"/>
        <v/>
      </c>
      <c r="I67" s="137">
        <f t="shared" si="45"/>
        <v>3</v>
      </c>
      <c r="J67" s="137">
        <f t="shared" si="46"/>
        <v>2</v>
      </c>
      <c r="K67" s="56">
        <f t="shared" si="47"/>
        <v>5</v>
      </c>
      <c r="L67" s="55" t="str">
        <f t="shared" si="48"/>
        <v/>
      </c>
      <c r="M67" s="137">
        <f t="shared" si="49"/>
        <v>3</v>
      </c>
      <c r="N67" s="137">
        <f t="shared" si="50"/>
        <v>1</v>
      </c>
      <c r="O67" s="137">
        <f t="shared" si="51"/>
        <v>2</v>
      </c>
      <c r="P67" s="56">
        <f t="shared" si="52"/>
        <v>6</v>
      </c>
      <c r="Q67" s="55" t="str">
        <f t="shared" si="53"/>
        <v/>
      </c>
      <c r="R67" s="137" t="str">
        <f t="shared" si="54"/>
        <v/>
      </c>
      <c r="S67" s="137" t="str">
        <f t="shared" si="55"/>
        <v/>
      </c>
      <c r="T67" s="137" t="str">
        <f t="shared" si="56"/>
        <v/>
      </c>
      <c r="U67" s="56">
        <f t="shared" si="57"/>
        <v>0</v>
      </c>
      <c r="V67" s="138">
        <f t="shared" si="58"/>
        <v>11</v>
      </c>
      <c r="W67" s="55" t="str">
        <f t="shared" si="59"/>
        <v>M</v>
      </c>
      <c r="X67" s="56" t="str">
        <f t="shared" si="60"/>
        <v>U13</v>
      </c>
      <c r="Y67" s="114">
        <f>COUNTIF(D$5:D$995,"="&amp;D67)-1</f>
        <v>0</v>
      </c>
      <c r="Z67" s="73">
        <f t="shared" si="61"/>
        <v>10</v>
      </c>
      <c r="AA67" s="47" t="str">
        <f t="shared" si="62"/>
        <v/>
      </c>
      <c r="AB67" s="47">
        <f t="shared" si="63"/>
        <v>4</v>
      </c>
      <c r="AC67" s="47">
        <f t="shared" si="64"/>
        <v>5</v>
      </c>
      <c r="AD67" s="47">
        <f t="shared" si="65"/>
        <v>10</v>
      </c>
      <c r="AE67" s="47">
        <f t="shared" si="66"/>
        <v>4</v>
      </c>
      <c r="AF67" s="47">
        <f t="shared" si="67"/>
        <v>6</v>
      </c>
      <c r="AG67" s="47">
        <f t="shared" si="68"/>
        <v>5</v>
      </c>
      <c r="AH67" s="46" t="str">
        <f t="shared" si="69"/>
        <v/>
      </c>
      <c r="AI67" s="46" t="str">
        <f t="shared" si="70"/>
        <v/>
      </c>
      <c r="AJ67" s="46" t="str">
        <f t="shared" si="71"/>
        <v/>
      </c>
      <c r="AK67" s="60" t="str">
        <f t="shared" si="72"/>
        <v/>
      </c>
      <c r="AL67" s="76">
        <f t="shared" si="73"/>
        <v>8.4</v>
      </c>
      <c r="AM67" s="77" t="str">
        <f t="shared" si="74"/>
        <v/>
      </c>
      <c r="AN67" s="78">
        <f t="shared" si="75"/>
        <v>3.81</v>
      </c>
      <c r="AO67" s="78">
        <f t="shared" si="76"/>
        <v>5.76</v>
      </c>
      <c r="AP67" s="77">
        <f t="shared" si="77"/>
        <v>8.9</v>
      </c>
      <c r="AQ67" s="77">
        <f t="shared" si="78"/>
        <v>12.7</v>
      </c>
      <c r="AR67" s="78">
        <f t="shared" si="79"/>
        <v>3.82</v>
      </c>
      <c r="AS67" s="78">
        <f t="shared" si="80"/>
        <v>1.1499999999999999</v>
      </c>
      <c r="AT67" s="49" t="str">
        <f t="shared" si="81"/>
        <v/>
      </c>
      <c r="AU67" s="49" t="str">
        <f t="shared" si="82"/>
        <v/>
      </c>
      <c r="AV67" s="50" t="str">
        <f t="shared" si="83"/>
        <v/>
      </c>
      <c r="AW67" s="62" t="str">
        <f t="shared" si="84"/>
        <v/>
      </c>
      <c r="AX67" s="69" t="str">
        <f t="shared" si="85"/>
        <v/>
      </c>
      <c r="AY67" s="70">
        <f>COUNTIF(E$5:E$204,"="&amp;E67)</f>
        <v>1</v>
      </c>
    </row>
    <row r="68" spans="1:51">
      <c r="A68" s="28" t="s">
        <v>65</v>
      </c>
      <c r="B68" s="27" t="s">
        <v>1</v>
      </c>
      <c r="C68" s="122">
        <f>COUNTIFS(B$4:B$1004,"="&amp;B68,A$4:A$1004,"="&amp;A68,V$4:V$1004,"&gt;"&amp;V68)+1</f>
        <v>7</v>
      </c>
      <c r="D68" s="28">
        <v>923</v>
      </c>
      <c r="E68" s="27" t="s">
        <v>95</v>
      </c>
      <c r="F68" s="29" t="s">
        <v>26</v>
      </c>
      <c r="G68" s="55" t="str">
        <f t="shared" si="43"/>
        <v/>
      </c>
      <c r="H68" s="137" t="str">
        <f t="shared" si="44"/>
        <v/>
      </c>
      <c r="I68" s="137" t="str">
        <f t="shared" si="45"/>
        <v/>
      </c>
      <c r="J68" s="137" t="str">
        <f t="shared" si="46"/>
        <v/>
      </c>
      <c r="K68" s="56">
        <f t="shared" si="47"/>
        <v>0</v>
      </c>
      <c r="L68" s="55" t="str">
        <f t="shared" si="48"/>
        <v/>
      </c>
      <c r="M68" s="137">
        <f t="shared" si="49"/>
        <v>5</v>
      </c>
      <c r="N68" s="137" t="str">
        <f t="shared" si="50"/>
        <v/>
      </c>
      <c r="O68" s="137" t="str">
        <f t="shared" si="51"/>
        <v/>
      </c>
      <c r="P68" s="56">
        <f t="shared" si="52"/>
        <v>5</v>
      </c>
      <c r="Q68" s="55" t="str">
        <f t="shared" si="53"/>
        <v/>
      </c>
      <c r="R68" s="137">
        <f t="shared" si="54"/>
        <v>3</v>
      </c>
      <c r="S68" s="137" t="str">
        <f t="shared" si="55"/>
        <v/>
      </c>
      <c r="T68" s="137" t="str">
        <f t="shared" si="56"/>
        <v/>
      </c>
      <c r="U68" s="56">
        <f t="shared" si="57"/>
        <v>3</v>
      </c>
      <c r="V68" s="138">
        <f t="shared" si="58"/>
        <v>8</v>
      </c>
      <c r="W68" s="55" t="str">
        <f t="shared" si="59"/>
        <v>M</v>
      </c>
      <c r="X68" s="56" t="str">
        <f t="shared" si="60"/>
        <v>U13</v>
      </c>
      <c r="Y68" s="114">
        <f>COUNTIF(D$5:D$995,"="&amp;D68)-1</f>
        <v>0</v>
      </c>
      <c r="Z68" s="73">
        <f t="shared" si="61"/>
        <v>12</v>
      </c>
      <c r="AA68" s="47" t="str">
        <f t="shared" si="62"/>
        <v/>
      </c>
      <c r="AB68" s="47">
        <f t="shared" si="63"/>
        <v>11</v>
      </c>
      <c r="AC68" s="47">
        <f t="shared" si="64"/>
        <v>7</v>
      </c>
      <c r="AD68" s="47">
        <f t="shared" si="65"/>
        <v>12</v>
      </c>
      <c r="AE68" s="47">
        <f t="shared" si="66"/>
        <v>2</v>
      </c>
      <c r="AF68" s="47">
        <f t="shared" si="67"/>
        <v>11</v>
      </c>
      <c r="AG68" s="47">
        <f t="shared" si="68"/>
        <v>8</v>
      </c>
      <c r="AH68" s="46">
        <f t="shared" si="69"/>
        <v>8</v>
      </c>
      <c r="AI68" s="46">
        <f t="shared" si="70"/>
        <v>4</v>
      </c>
      <c r="AJ68" s="46" t="str">
        <f t="shared" si="71"/>
        <v/>
      </c>
      <c r="AK68" s="60" t="str">
        <f t="shared" si="72"/>
        <v/>
      </c>
      <c r="AL68" s="76">
        <f t="shared" si="73"/>
        <v>9</v>
      </c>
      <c r="AM68" s="77" t="str">
        <f t="shared" si="74"/>
        <v/>
      </c>
      <c r="AN68" s="78">
        <f t="shared" si="75"/>
        <v>2.83</v>
      </c>
      <c r="AO68" s="78">
        <f t="shared" si="76"/>
        <v>4.57</v>
      </c>
      <c r="AP68" s="77">
        <f t="shared" si="77"/>
        <v>9.3000000000000007</v>
      </c>
      <c r="AQ68" s="77">
        <f t="shared" si="78"/>
        <v>12.2</v>
      </c>
      <c r="AR68" s="78">
        <f t="shared" si="79"/>
        <v>3.07</v>
      </c>
      <c r="AS68" s="78">
        <f t="shared" si="80"/>
        <v>1</v>
      </c>
      <c r="AT68" s="49">
        <f t="shared" si="81"/>
        <v>8.6999999999999993</v>
      </c>
      <c r="AU68" s="49">
        <f t="shared" si="82"/>
        <v>11.3</v>
      </c>
      <c r="AV68" s="50" t="str">
        <f t="shared" si="83"/>
        <v/>
      </c>
      <c r="AW68" s="62" t="str">
        <f t="shared" si="84"/>
        <v/>
      </c>
      <c r="AX68" s="69" t="str">
        <f t="shared" si="85"/>
        <v/>
      </c>
      <c r="AY68" s="70">
        <f>COUNTIF(E$5:E$204,"="&amp;E68)</f>
        <v>1</v>
      </c>
    </row>
    <row r="69" spans="1:51">
      <c r="A69" s="28" t="s">
        <v>65</v>
      </c>
      <c r="B69" s="27" t="s">
        <v>1</v>
      </c>
      <c r="C69" s="122">
        <f>COUNTIFS(B$4:B$1004,"="&amp;B69,A$4:A$1004,"="&amp;A69,V$4:V$1004,"&gt;"&amp;V69)+1</f>
        <v>7</v>
      </c>
      <c r="D69" s="28">
        <v>927</v>
      </c>
      <c r="E69" s="27" t="s">
        <v>99</v>
      </c>
      <c r="F69" s="29" t="s">
        <v>100</v>
      </c>
      <c r="G69" s="55" t="str">
        <f t="shared" ref="G69:G100" si="86">IF(Z69=1,7,IF(Z69&lt;=6,7-Z69,""))</f>
        <v/>
      </c>
      <c r="H69" s="137" t="str">
        <f t="shared" ref="H69:H100" si="87">IF(AA69=1,7,IF(AA69&lt;=6,7-AA69,""))</f>
        <v/>
      </c>
      <c r="I69" s="137" t="str">
        <f t="shared" ref="I69:I100" si="88">IF(AB69=1,7,IF(AB69&lt;=6,7-AB69,""))</f>
        <v/>
      </c>
      <c r="J69" s="137" t="str">
        <f t="shared" ref="J69:J100" si="89">IF(AC69=1,7,IF(AC69&lt;=6,7-AC69,""))</f>
        <v/>
      </c>
      <c r="K69" s="56">
        <f t="shared" ref="K69:K100" si="90">SUM(G69:J69)-IF(COUNT(G69:J69)=4,MIN(G69:J69),0)</f>
        <v>0</v>
      </c>
      <c r="L69" s="55" t="str">
        <f t="shared" ref="L69:L100" si="91">IF(AD69=1,7,IF(AD69&lt;=6,7-AD69,""))</f>
        <v/>
      </c>
      <c r="M69" s="137">
        <f t="shared" ref="M69:M100" si="92">IF(AE69=1,7,IF(AE69&lt;=6,7-AE69,""))</f>
        <v>4</v>
      </c>
      <c r="N69" s="137" t="str">
        <f t="shared" ref="N69:N100" si="93">IF(AF69=1,7,IF(AF69&lt;=6,7-AF69,""))</f>
        <v/>
      </c>
      <c r="O69" s="137">
        <f t="shared" ref="O69:O100" si="94">IF(AG69=1,7,IF(AG69&lt;=6,7-AG69,""))</f>
        <v>4</v>
      </c>
      <c r="P69" s="56">
        <f t="shared" ref="P69:P100" si="95">SUM(L69:O69)-IF(COUNT(L69:O69)=4,MIN(L69:O69),0)</f>
        <v>8</v>
      </c>
      <c r="Q69" s="55" t="str">
        <f t="shared" ref="Q69:Q100" si="96">IF(AH69=1,7,IF(AH69&lt;=6,7-AH69,""))</f>
        <v/>
      </c>
      <c r="R69" s="137" t="str">
        <f t="shared" ref="R69:R100" si="97">IF(AI69=1,7,IF(AI69&lt;=6,7-AI69,""))</f>
        <v/>
      </c>
      <c r="S69" s="137" t="str">
        <f t="shared" ref="S69:S100" si="98">IF(AJ69=1,7,IF(AJ69&lt;=6,7-AJ69,""))</f>
        <v/>
      </c>
      <c r="T69" s="137" t="str">
        <f t="shared" ref="T69:T100" si="99">IF(AK69=1,7,IF(AK69&lt;=6,7-AK69,""))</f>
        <v/>
      </c>
      <c r="U69" s="56">
        <f t="shared" ref="U69:U100" si="100">SUM(Q69:T69)-IF(COUNT(Q69:T69)=4,MIN(Q69:T69),0)</f>
        <v>0</v>
      </c>
      <c r="V69" s="138">
        <f t="shared" ref="V69:V100" si="101">K69+P69+U69</f>
        <v>8</v>
      </c>
      <c r="W69" s="55" t="str">
        <f t="shared" ref="W69:W100" si="102">B69</f>
        <v>M</v>
      </c>
      <c r="X69" s="56" t="str">
        <f t="shared" ref="X69:X100" si="103">A69</f>
        <v>U13</v>
      </c>
      <c r="Y69" s="114">
        <f>COUNTIF(D$5:D$995,"="&amp;D69)-1</f>
        <v>0</v>
      </c>
      <c r="Z69" s="73" t="str">
        <f t="shared" ref="Z69:Z100" si="104">IFERROR(VLOOKUP($E69&amp;"50M",Track_1,3,FALSE),"")</f>
        <v/>
      </c>
      <c r="AA69" s="47" t="str">
        <f t="shared" ref="AA69:AA100" si="105">IFERROR(VLOOKUP($E69&amp;"50MH",Track_1,3,FALSE),"")</f>
        <v/>
      </c>
      <c r="AB69" s="47" t="str">
        <f t="shared" ref="AB69:AB100" si="106">IFERROR(VLOOKUP($E69&amp;"Long Jump",Field_1,3,FALSE),"")</f>
        <v/>
      </c>
      <c r="AC69" s="47" t="str">
        <f t="shared" ref="AC69:AC100" si="107">IFERROR(VLOOKUP($E69&amp;"Shot",Field_1,3,FALSE),"")</f>
        <v/>
      </c>
      <c r="AD69" s="47" t="str">
        <f t="shared" ref="AD69:AD100" si="108">IFERROR(VLOOKUP($E69&amp;"50M",Track_2,3,FALSE),"")</f>
        <v/>
      </c>
      <c r="AE69" s="47">
        <f t="shared" ref="AE69:AE100" si="109">IFERROR(VLOOKUP($E69&amp;"50MH",Track_2,3,FALSE),"")</f>
        <v>3</v>
      </c>
      <c r="AF69" s="47">
        <f t="shared" ref="AF69:AF100" si="110">IFERROR(VLOOKUP($E69&amp;"Long Jump",Field_2,3,FALSE),"")</f>
        <v>8</v>
      </c>
      <c r="AG69" s="47">
        <f t="shared" ref="AG69:AG100" si="111">IFERROR(VLOOKUP($E69&amp;"High Jump",Field_2,3,FALSE),"")</f>
        <v>3</v>
      </c>
      <c r="AH69" s="46" t="str">
        <f t="shared" ref="AH69:AH100" si="112">IFERROR(VLOOKUP($E69&amp;"50M",Track_3,3,FALSE),"")</f>
        <v/>
      </c>
      <c r="AI69" s="46" t="str">
        <f t="shared" ref="AI69:AI100" si="113">IFERROR(VLOOKUP($E69&amp;"50MH",Track_3,3,FALSE),"")</f>
        <v/>
      </c>
      <c r="AJ69" s="46" t="str">
        <f t="shared" ref="AJ69:AJ100" si="114">IFERROR(VLOOKUP($E69&amp;"High",Field_3,3,FALSE),"")</f>
        <v/>
      </c>
      <c r="AK69" s="60" t="str">
        <f t="shared" ref="AK69:AK100" si="115">IFERROR(VLOOKUP($E69&amp;"Shot",Field_3,3,FALSE),"")</f>
        <v/>
      </c>
      <c r="AL69" s="76" t="str">
        <f t="shared" ref="AL69:AL100" si="116">IFERROR(VLOOKUP($E69&amp;"50M",Track_1,2,FALSE),"")</f>
        <v/>
      </c>
      <c r="AM69" s="77" t="str">
        <f t="shared" ref="AM69:AM100" si="117">IFERROR(VLOOKUP($E69&amp;"50MH",Track_1,2,FALSE),"")</f>
        <v/>
      </c>
      <c r="AN69" s="78" t="str">
        <f t="shared" ref="AN69:AN100" si="118">IFERROR(VLOOKUP($E69&amp;"Long Jump",Field_1,2,FALSE),"")</f>
        <v/>
      </c>
      <c r="AO69" s="78" t="str">
        <f t="shared" ref="AO69:AO100" si="119">IFERROR(VLOOKUP($E69&amp;"Shot",Field_1,2,FALSE),"")</f>
        <v/>
      </c>
      <c r="AP69" s="77" t="str">
        <f t="shared" ref="AP69:AP100" si="120">IFERROR(VLOOKUP($E69&amp;"50M",Track_2,2,FALSE),"")</f>
        <v/>
      </c>
      <c r="AQ69" s="77">
        <f t="shared" ref="AQ69:AQ100" si="121">IFERROR(VLOOKUP($E69&amp;"50MH",Track_2,2,FALSE),"")</f>
        <v>12.3</v>
      </c>
      <c r="AR69" s="78">
        <f t="shared" ref="AR69:AR100" si="122">IFERROR(VLOOKUP($E69&amp;"Long Jump",Field_2,2,FALSE),"")</f>
        <v>3.47</v>
      </c>
      <c r="AS69" s="78">
        <f t="shared" ref="AS69:AS100" si="123">IFERROR(VLOOKUP($E69&amp;"High Jump",Field_2,2,FALSE),"")</f>
        <v>1.25</v>
      </c>
      <c r="AT69" s="49" t="str">
        <f t="shared" ref="AT69:AT100" si="124">IFERROR(VLOOKUP($E69&amp;"50M",Track_3,2,FALSE),"")</f>
        <v/>
      </c>
      <c r="AU69" s="49" t="str">
        <f t="shared" ref="AU69:AU100" si="125">IFERROR(VLOOKUP($E69&amp;"50MH",Track_3,2,FALSE),"")</f>
        <v/>
      </c>
      <c r="AV69" s="50" t="str">
        <f t="shared" ref="AV69:AV100" si="126">IFERROR(VLOOKUP($E69&amp;"High",Field_3,2,FALSE),"")</f>
        <v/>
      </c>
      <c r="AW69" s="62" t="str">
        <f t="shared" ref="AW69:AW100" si="127">IFERROR(VLOOKUP($E69&amp;"Shot",Field_3,2,FALSE),"")</f>
        <v/>
      </c>
      <c r="AX69" s="69" t="str">
        <f t="shared" ref="AX69:AX100" si="128">IF(ISNA(VLOOKUP(E69,Entries_race1,3,FALSE)),"new",IF(VLOOKUP(E69,Entries_race1,3,FALSE)&lt;&gt;A69,VLOOKUP(E69,Entries_race1,3,FALSE),""))</f>
        <v/>
      </c>
      <c r="AY69" s="70">
        <f>COUNTIF(E$5:E$204,"="&amp;E69)</f>
        <v>1</v>
      </c>
    </row>
    <row r="70" spans="1:51">
      <c r="A70" s="28" t="s">
        <v>65</v>
      </c>
      <c r="B70" s="27" t="s">
        <v>1</v>
      </c>
      <c r="C70" s="122">
        <f>COUNTIFS(B$4:B$1004,"="&amp;B70,A$4:A$1004,"="&amp;A70,V$4:V$1004,"&gt;"&amp;V70)+1</f>
        <v>9</v>
      </c>
      <c r="D70" s="28">
        <v>926</v>
      </c>
      <c r="E70" s="27" t="s">
        <v>98</v>
      </c>
      <c r="F70" s="29" t="s">
        <v>26</v>
      </c>
      <c r="G70" s="55" t="str">
        <f t="shared" si="86"/>
        <v/>
      </c>
      <c r="H70" s="137" t="str">
        <f t="shared" si="87"/>
        <v/>
      </c>
      <c r="I70" s="137">
        <f t="shared" si="88"/>
        <v>2</v>
      </c>
      <c r="J70" s="137" t="str">
        <f t="shared" si="89"/>
        <v/>
      </c>
      <c r="K70" s="56">
        <f t="shared" si="90"/>
        <v>2</v>
      </c>
      <c r="L70" s="55" t="str">
        <f t="shared" si="91"/>
        <v/>
      </c>
      <c r="M70" s="137" t="str">
        <f t="shared" si="92"/>
        <v/>
      </c>
      <c r="N70" s="137" t="str">
        <f t="shared" si="93"/>
        <v/>
      </c>
      <c r="O70" s="137" t="str">
        <f t="shared" si="94"/>
        <v/>
      </c>
      <c r="P70" s="56">
        <f t="shared" si="95"/>
        <v>0</v>
      </c>
      <c r="Q70" s="55">
        <f t="shared" si="96"/>
        <v>1</v>
      </c>
      <c r="R70" s="137">
        <f t="shared" si="97"/>
        <v>4</v>
      </c>
      <c r="S70" s="137" t="str">
        <f t="shared" si="98"/>
        <v/>
      </c>
      <c r="T70" s="137" t="str">
        <f t="shared" si="99"/>
        <v/>
      </c>
      <c r="U70" s="56">
        <f t="shared" si="100"/>
        <v>5</v>
      </c>
      <c r="V70" s="138">
        <f t="shared" si="101"/>
        <v>7</v>
      </c>
      <c r="W70" s="55" t="str">
        <f t="shared" si="102"/>
        <v>M</v>
      </c>
      <c r="X70" s="56" t="str">
        <f t="shared" si="103"/>
        <v>U13</v>
      </c>
      <c r="Y70" s="114">
        <f>COUNTIF(D$5:D$995,"="&amp;D70)-1</f>
        <v>0</v>
      </c>
      <c r="Z70" s="73">
        <f t="shared" si="104"/>
        <v>7</v>
      </c>
      <c r="AA70" s="47" t="str">
        <f t="shared" si="105"/>
        <v/>
      </c>
      <c r="AB70" s="47">
        <f t="shared" si="106"/>
        <v>5</v>
      </c>
      <c r="AC70" s="47" t="str">
        <f t="shared" si="107"/>
        <v/>
      </c>
      <c r="AD70" s="47" t="str">
        <f t="shared" si="108"/>
        <v/>
      </c>
      <c r="AE70" s="47" t="str">
        <f t="shared" si="109"/>
        <v/>
      </c>
      <c r="AF70" s="47" t="str">
        <f t="shared" si="110"/>
        <v/>
      </c>
      <c r="AG70" s="47" t="str">
        <f t="shared" si="111"/>
        <v/>
      </c>
      <c r="AH70" s="46">
        <f t="shared" si="112"/>
        <v>6</v>
      </c>
      <c r="AI70" s="46">
        <f t="shared" si="113"/>
        <v>3</v>
      </c>
      <c r="AJ70" s="46" t="str">
        <f t="shared" si="114"/>
        <v/>
      </c>
      <c r="AK70" s="60" t="str">
        <f t="shared" si="115"/>
        <v/>
      </c>
      <c r="AL70" s="76">
        <f t="shared" si="116"/>
        <v>8.1</v>
      </c>
      <c r="AM70" s="77" t="str">
        <f t="shared" si="117"/>
        <v/>
      </c>
      <c r="AN70" s="78">
        <f t="shared" si="118"/>
        <v>3.76</v>
      </c>
      <c r="AO70" s="78" t="str">
        <f t="shared" si="119"/>
        <v/>
      </c>
      <c r="AP70" s="77" t="str">
        <f t="shared" si="120"/>
        <v/>
      </c>
      <c r="AQ70" s="77" t="str">
        <f t="shared" si="121"/>
        <v/>
      </c>
      <c r="AR70" s="78" t="str">
        <f t="shared" si="122"/>
        <v/>
      </c>
      <c r="AS70" s="78" t="str">
        <f t="shared" si="123"/>
        <v/>
      </c>
      <c r="AT70" s="49">
        <f t="shared" si="124"/>
        <v>8</v>
      </c>
      <c r="AU70" s="49">
        <f t="shared" si="125"/>
        <v>10</v>
      </c>
      <c r="AV70" s="50" t="str">
        <f t="shared" si="126"/>
        <v/>
      </c>
      <c r="AW70" s="62" t="str">
        <f t="shared" si="127"/>
        <v/>
      </c>
      <c r="AX70" s="69" t="str">
        <f t="shared" si="128"/>
        <v/>
      </c>
      <c r="AY70" s="70">
        <f>COUNTIF(E$5:E$204,"="&amp;E70)</f>
        <v>1</v>
      </c>
    </row>
    <row r="71" spans="1:51">
      <c r="A71" s="28" t="s">
        <v>65</v>
      </c>
      <c r="B71" s="27" t="s">
        <v>1</v>
      </c>
      <c r="C71" s="122">
        <f>COUNTIFS(B$4:B$1004,"="&amp;B71,A$4:A$1004,"="&amp;A71,V$4:V$1004,"&gt;"&amp;V71)+1</f>
        <v>10</v>
      </c>
      <c r="D71" s="28">
        <v>929</v>
      </c>
      <c r="E71" s="27" t="s">
        <v>102</v>
      </c>
      <c r="F71" s="29" t="s">
        <v>17</v>
      </c>
      <c r="G71" s="55" t="str">
        <f t="shared" si="86"/>
        <v/>
      </c>
      <c r="H71" s="137" t="str">
        <f t="shared" si="87"/>
        <v/>
      </c>
      <c r="I71" s="137" t="str">
        <f t="shared" si="88"/>
        <v/>
      </c>
      <c r="J71" s="137" t="str">
        <f t="shared" si="89"/>
        <v/>
      </c>
      <c r="K71" s="56">
        <f t="shared" si="90"/>
        <v>0</v>
      </c>
      <c r="L71" s="55" t="str">
        <f t="shared" si="91"/>
        <v/>
      </c>
      <c r="M71" s="137" t="str">
        <f t="shared" si="92"/>
        <v/>
      </c>
      <c r="N71" s="137" t="str">
        <f t="shared" si="93"/>
        <v/>
      </c>
      <c r="O71" s="137" t="str">
        <f t="shared" si="94"/>
        <v/>
      </c>
      <c r="P71" s="56">
        <f t="shared" si="95"/>
        <v>0</v>
      </c>
      <c r="Q71" s="55" t="str">
        <f t="shared" si="96"/>
        <v/>
      </c>
      <c r="R71" s="137" t="str">
        <f t="shared" si="97"/>
        <v/>
      </c>
      <c r="S71" s="137">
        <f t="shared" si="98"/>
        <v>4</v>
      </c>
      <c r="T71" s="137">
        <f t="shared" si="99"/>
        <v>2</v>
      </c>
      <c r="U71" s="56">
        <f t="shared" si="100"/>
        <v>6</v>
      </c>
      <c r="V71" s="138">
        <f t="shared" si="101"/>
        <v>6</v>
      </c>
      <c r="W71" s="55" t="str">
        <f t="shared" si="102"/>
        <v>M</v>
      </c>
      <c r="X71" s="56" t="str">
        <f t="shared" si="103"/>
        <v>U13</v>
      </c>
      <c r="Y71" s="114">
        <f>COUNTIF(D$5:D$995,"="&amp;D71)-1</f>
        <v>0</v>
      </c>
      <c r="Z71" s="73">
        <f t="shared" si="104"/>
        <v>14</v>
      </c>
      <c r="AA71" s="47" t="str">
        <f t="shared" si="105"/>
        <v/>
      </c>
      <c r="AB71" s="47">
        <f t="shared" si="106"/>
        <v>12</v>
      </c>
      <c r="AC71" s="47" t="str">
        <f t="shared" si="107"/>
        <v/>
      </c>
      <c r="AD71" s="47">
        <f t="shared" si="108"/>
        <v>13</v>
      </c>
      <c r="AE71" s="47" t="str">
        <f t="shared" si="109"/>
        <v/>
      </c>
      <c r="AF71" s="47">
        <f t="shared" si="110"/>
        <v>12</v>
      </c>
      <c r="AG71" s="47" t="str">
        <f t="shared" si="111"/>
        <v/>
      </c>
      <c r="AH71" s="46">
        <f t="shared" si="112"/>
        <v>9</v>
      </c>
      <c r="AI71" s="46" t="str">
        <f t="shared" si="113"/>
        <v/>
      </c>
      <c r="AJ71" s="46">
        <f t="shared" si="114"/>
        <v>3</v>
      </c>
      <c r="AK71" s="60">
        <f t="shared" si="115"/>
        <v>5</v>
      </c>
      <c r="AL71" s="76">
        <f t="shared" si="116"/>
        <v>9.4</v>
      </c>
      <c r="AM71" s="77" t="str">
        <f t="shared" si="117"/>
        <v/>
      </c>
      <c r="AN71" s="78">
        <f t="shared" si="118"/>
        <v>2.77</v>
      </c>
      <c r="AO71" s="78" t="str">
        <f t="shared" si="119"/>
        <v/>
      </c>
      <c r="AP71" s="77">
        <f t="shared" si="120"/>
        <v>9.4</v>
      </c>
      <c r="AQ71" s="77" t="str">
        <f t="shared" si="121"/>
        <v/>
      </c>
      <c r="AR71" s="78">
        <f t="shared" si="122"/>
        <v>3</v>
      </c>
      <c r="AS71" s="78" t="str">
        <f t="shared" si="123"/>
        <v/>
      </c>
      <c r="AT71" s="49">
        <f t="shared" si="124"/>
        <v>9</v>
      </c>
      <c r="AU71" s="49" t="str">
        <f t="shared" si="125"/>
        <v/>
      </c>
      <c r="AV71" s="50">
        <f t="shared" si="126"/>
        <v>1.05</v>
      </c>
      <c r="AW71" s="62">
        <f t="shared" si="127"/>
        <v>3.71</v>
      </c>
      <c r="AX71" s="69" t="str">
        <f t="shared" si="128"/>
        <v/>
      </c>
      <c r="AY71" s="70">
        <f>COUNTIF(E$5:E$204,"="&amp;E71)</f>
        <v>1</v>
      </c>
    </row>
    <row r="72" spans="1:51">
      <c r="A72" s="28" t="s">
        <v>65</v>
      </c>
      <c r="B72" s="27" t="s">
        <v>1</v>
      </c>
      <c r="C72" s="122">
        <f>COUNTIFS(B$4:B$1004,"="&amp;B72,A$4:A$1004,"="&amp;A72,V$4:V$1004,"&gt;"&amp;V72)+1</f>
        <v>11</v>
      </c>
      <c r="D72" s="28">
        <v>924</v>
      </c>
      <c r="E72" s="27" t="s">
        <v>96</v>
      </c>
      <c r="F72" s="29" t="s">
        <v>3</v>
      </c>
      <c r="G72" s="55">
        <f t="shared" si="86"/>
        <v>2</v>
      </c>
      <c r="H72" s="137" t="str">
        <f t="shared" si="87"/>
        <v/>
      </c>
      <c r="I72" s="137" t="str">
        <f t="shared" si="88"/>
        <v/>
      </c>
      <c r="J72" s="137" t="str">
        <f t="shared" si="89"/>
        <v/>
      </c>
      <c r="K72" s="56">
        <f t="shared" si="90"/>
        <v>2</v>
      </c>
      <c r="L72" s="55" t="str">
        <f t="shared" si="91"/>
        <v/>
      </c>
      <c r="M72" s="137" t="str">
        <f t="shared" si="92"/>
        <v/>
      </c>
      <c r="N72" s="137" t="str">
        <f t="shared" si="93"/>
        <v/>
      </c>
      <c r="O72" s="137">
        <f t="shared" si="94"/>
        <v>3</v>
      </c>
      <c r="P72" s="56">
        <f t="shared" si="95"/>
        <v>3</v>
      </c>
      <c r="Q72" s="55" t="str">
        <f t="shared" si="96"/>
        <v/>
      </c>
      <c r="R72" s="137" t="str">
        <f t="shared" si="97"/>
        <v/>
      </c>
      <c r="S72" s="137" t="str">
        <f t="shared" si="98"/>
        <v/>
      </c>
      <c r="T72" s="137" t="str">
        <f t="shared" si="99"/>
        <v/>
      </c>
      <c r="U72" s="56">
        <f t="shared" si="100"/>
        <v>0</v>
      </c>
      <c r="V72" s="138">
        <f t="shared" si="101"/>
        <v>5</v>
      </c>
      <c r="W72" s="55" t="str">
        <f t="shared" si="102"/>
        <v>M</v>
      </c>
      <c r="X72" s="56" t="str">
        <f t="shared" si="103"/>
        <v>U13</v>
      </c>
      <c r="Y72" s="114">
        <f>COUNTIF(D$5:D$995,"="&amp;D72)-1</f>
        <v>0</v>
      </c>
      <c r="Z72" s="73">
        <f t="shared" si="104"/>
        <v>5</v>
      </c>
      <c r="AA72" s="47" t="str">
        <f t="shared" si="105"/>
        <v/>
      </c>
      <c r="AB72" s="47">
        <f t="shared" si="106"/>
        <v>8</v>
      </c>
      <c r="AC72" s="47" t="str">
        <f t="shared" si="107"/>
        <v/>
      </c>
      <c r="AD72" s="47">
        <f t="shared" si="108"/>
        <v>7</v>
      </c>
      <c r="AE72" s="47" t="str">
        <f t="shared" si="109"/>
        <v/>
      </c>
      <c r="AF72" s="47" t="str">
        <f t="shared" si="110"/>
        <v/>
      </c>
      <c r="AG72" s="47">
        <f t="shared" si="111"/>
        <v>4</v>
      </c>
      <c r="AH72" s="46" t="str">
        <f t="shared" si="112"/>
        <v/>
      </c>
      <c r="AI72" s="46" t="str">
        <f t="shared" si="113"/>
        <v/>
      </c>
      <c r="AJ72" s="46" t="str">
        <f t="shared" si="114"/>
        <v/>
      </c>
      <c r="AK72" s="60" t="str">
        <f t="shared" si="115"/>
        <v/>
      </c>
      <c r="AL72" s="76">
        <f t="shared" si="116"/>
        <v>7.9</v>
      </c>
      <c r="AM72" s="77" t="str">
        <f t="shared" si="117"/>
        <v/>
      </c>
      <c r="AN72" s="78">
        <f t="shared" si="118"/>
        <v>3.57</v>
      </c>
      <c r="AO72" s="78" t="str">
        <f t="shared" si="119"/>
        <v/>
      </c>
      <c r="AP72" s="77">
        <f t="shared" si="120"/>
        <v>8.1999999999999993</v>
      </c>
      <c r="AQ72" s="77" t="str">
        <f t="shared" si="121"/>
        <v/>
      </c>
      <c r="AR72" s="78" t="str">
        <f t="shared" si="122"/>
        <v/>
      </c>
      <c r="AS72" s="78">
        <f t="shared" si="123"/>
        <v>1.2</v>
      </c>
      <c r="AT72" s="49" t="str">
        <f t="shared" si="124"/>
        <v/>
      </c>
      <c r="AU72" s="49" t="str">
        <f t="shared" si="125"/>
        <v/>
      </c>
      <c r="AV72" s="50" t="str">
        <f t="shared" si="126"/>
        <v/>
      </c>
      <c r="AW72" s="62" t="str">
        <f t="shared" si="127"/>
        <v/>
      </c>
      <c r="AX72" s="69" t="str">
        <f t="shared" si="128"/>
        <v/>
      </c>
      <c r="AY72" s="70">
        <f>COUNTIF(E$5:E$204,"="&amp;E72)</f>
        <v>1</v>
      </c>
    </row>
    <row r="73" spans="1:51">
      <c r="A73" s="139" t="s">
        <v>65</v>
      </c>
      <c r="B73" s="27" t="s">
        <v>1</v>
      </c>
      <c r="C73" s="122">
        <f>COUNTIFS(B$4:B$1004,"="&amp;B73,A$4:A$1004,"="&amp;A73,V$4:V$1004,"&gt;"&amp;V73)+1</f>
        <v>12</v>
      </c>
      <c r="D73" s="28">
        <v>967</v>
      </c>
      <c r="E73" s="27" t="s">
        <v>135</v>
      </c>
      <c r="F73" s="29" t="s">
        <v>10</v>
      </c>
      <c r="G73" s="55" t="str">
        <f t="shared" si="86"/>
        <v/>
      </c>
      <c r="H73" s="137">
        <f t="shared" si="87"/>
        <v>4</v>
      </c>
      <c r="I73" s="137" t="str">
        <f t="shared" si="88"/>
        <v/>
      </c>
      <c r="J73" s="137" t="str">
        <f t="shared" si="89"/>
        <v/>
      </c>
      <c r="K73" s="56">
        <f t="shared" si="90"/>
        <v>4</v>
      </c>
      <c r="L73" s="55" t="str">
        <f t="shared" si="91"/>
        <v/>
      </c>
      <c r="M73" s="137" t="str">
        <f t="shared" si="92"/>
        <v/>
      </c>
      <c r="N73" s="137" t="str">
        <f t="shared" si="93"/>
        <v/>
      </c>
      <c r="O73" s="137" t="str">
        <f t="shared" si="94"/>
        <v/>
      </c>
      <c r="P73" s="56">
        <f t="shared" si="95"/>
        <v>0</v>
      </c>
      <c r="Q73" s="55" t="str">
        <f t="shared" si="96"/>
        <v/>
      </c>
      <c r="R73" s="137" t="str">
        <f t="shared" si="97"/>
        <v/>
      </c>
      <c r="S73" s="137" t="str">
        <f t="shared" si="98"/>
        <v/>
      </c>
      <c r="T73" s="137" t="str">
        <f t="shared" si="99"/>
        <v/>
      </c>
      <c r="U73" s="56">
        <f t="shared" si="100"/>
        <v>0</v>
      </c>
      <c r="V73" s="138">
        <f t="shared" si="101"/>
        <v>4</v>
      </c>
      <c r="W73" s="55" t="str">
        <f t="shared" si="102"/>
        <v>M</v>
      </c>
      <c r="X73" s="56" t="str">
        <f t="shared" si="103"/>
        <v>U13</v>
      </c>
      <c r="Y73" s="114">
        <f>COUNTIF(D$5:D$995,"="&amp;D73)-1</f>
        <v>0</v>
      </c>
      <c r="Z73" s="73">
        <f t="shared" si="104"/>
        <v>13</v>
      </c>
      <c r="AA73" s="47">
        <f t="shared" si="105"/>
        <v>3</v>
      </c>
      <c r="AB73" s="47">
        <f t="shared" si="106"/>
        <v>13</v>
      </c>
      <c r="AC73" s="47">
        <f t="shared" si="107"/>
        <v>8</v>
      </c>
      <c r="AD73" s="47">
        <f t="shared" si="108"/>
        <v>11</v>
      </c>
      <c r="AE73" s="47" t="str">
        <f t="shared" si="109"/>
        <v/>
      </c>
      <c r="AF73" s="47">
        <f t="shared" si="110"/>
        <v>10</v>
      </c>
      <c r="AG73" s="47" t="str">
        <f t="shared" si="111"/>
        <v/>
      </c>
      <c r="AH73" s="46">
        <f t="shared" si="112"/>
        <v>11</v>
      </c>
      <c r="AI73" s="46" t="str">
        <f t="shared" si="113"/>
        <v/>
      </c>
      <c r="AJ73" s="46" t="str">
        <f t="shared" si="114"/>
        <v/>
      </c>
      <c r="AK73" s="60" t="str">
        <f t="shared" si="115"/>
        <v/>
      </c>
      <c r="AL73" s="76">
        <f t="shared" si="116"/>
        <v>9.1</v>
      </c>
      <c r="AM73" s="77">
        <f t="shared" si="117"/>
        <v>11.8</v>
      </c>
      <c r="AN73" s="78">
        <f t="shared" si="118"/>
        <v>2.2799999999999998</v>
      </c>
      <c r="AO73" s="78">
        <f t="shared" si="119"/>
        <v>3.32</v>
      </c>
      <c r="AP73" s="77">
        <f t="shared" si="120"/>
        <v>9.1999999999999993</v>
      </c>
      <c r="AQ73" s="77" t="str">
        <f t="shared" si="121"/>
        <v/>
      </c>
      <c r="AR73" s="78">
        <f t="shared" si="122"/>
        <v>3.13</v>
      </c>
      <c r="AS73" s="78" t="str">
        <f t="shared" si="123"/>
        <v/>
      </c>
      <c r="AT73" s="49">
        <f t="shared" si="124"/>
        <v>9.3000000000000007</v>
      </c>
      <c r="AU73" s="49" t="str">
        <f t="shared" si="125"/>
        <v/>
      </c>
      <c r="AV73" s="50" t="str">
        <f t="shared" si="126"/>
        <v/>
      </c>
      <c r="AW73" s="62" t="str">
        <f t="shared" si="127"/>
        <v/>
      </c>
      <c r="AX73" s="69" t="str">
        <f t="shared" si="128"/>
        <v>U11</v>
      </c>
      <c r="AY73" s="70">
        <f>COUNTIF(E$5:E$204,"="&amp;E73)</f>
        <v>1</v>
      </c>
    </row>
    <row r="74" spans="1:51">
      <c r="A74" s="28" t="s">
        <v>65</v>
      </c>
      <c r="B74" s="27" t="s">
        <v>1</v>
      </c>
      <c r="C74" s="122">
        <f>COUNTIFS(B$4:B$1004,"="&amp;B74,A$4:A$1004,"="&amp;A74,V$4:V$1004,"&gt;"&amp;V74)+1</f>
        <v>12</v>
      </c>
      <c r="D74" s="28">
        <v>997</v>
      </c>
      <c r="E74" s="27" t="s">
        <v>92</v>
      </c>
      <c r="F74" s="29" t="s">
        <v>17</v>
      </c>
      <c r="G74" s="55" t="str">
        <f t="shared" si="86"/>
        <v/>
      </c>
      <c r="H74" s="137" t="str">
        <f t="shared" si="87"/>
        <v/>
      </c>
      <c r="I74" s="137" t="str">
        <f t="shared" si="88"/>
        <v/>
      </c>
      <c r="J74" s="137">
        <f t="shared" si="89"/>
        <v>3</v>
      </c>
      <c r="K74" s="56">
        <f t="shared" si="90"/>
        <v>3</v>
      </c>
      <c r="L74" s="55" t="str">
        <f t="shared" si="91"/>
        <v/>
      </c>
      <c r="M74" s="137" t="str">
        <f t="shared" si="92"/>
        <v/>
      </c>
      <c r="N74" s="137" t="str">
        <f t="shared" si="93"/>
        <v/>
      </c>
      <c r="O74" s="137">
        <f t="shared" si="94"/>
        <v>1</v>
      </c>
      <c r="P74" s="56">
        <f t="shared" si="95"/>
        <v>1</v>
      </c>
      <c r="Q74" s="55" t="str">
        <f t="shared" si="96"/>
        <v/>
      </c>
      <c r="R74" s="137" t="str">
        <f t="shared" si="97"/>
        <v/>
      </c>
      <c r="S74" s="137" t="str">
        <f t="shared" si="98"/>
        <v/>
      </c>
      <c r="T74" s="137" t="str">
        <f t="shared" si="99"/>
        <v/>
      </c>
      <c r="U74" s="56">
        <f t="shared" si="100"/>
        <v>0</v>
      </c>
      <c r="V74" s="138">
        <f t="shared" si="101"/>
        <v>4</v>
      </c>
      <c r="W74" s="55" t="str">
        <f t="shared" si="102"/>
        <v>M</v>
      </c>
      <c r="X74" s="56" t="str">
        <f t="shared" si="103"/>
        <v>U13</v>
      </c>
      <c r="Y74" s="114">
        <f>COUNTIF(D$5:D$995,"="&amp;D74)-1</f>
        <v>0</v>
      </c>
      <c r="Z74" s="73">
        <f t="shared" si="104"/>
        <v>11</v>
      </c>
      <c r="AA74" s="47" t="str">
        <f t="shared" si="105"/>
        <v/>
      </c>
      <c r="AB74" s="47">
        <f t="shared" si="106"/>
        <v>7</v>
      </c>
      <c r="AC74" s="47">
        <f t="shared" si="107"/>
        <v>4</v>
      </c>
      <c r="AD74" s="47">
        <f t="shared" si="108"/>
        <v>9</v>
      </c>
      <c r="AE74" s="47" t="str">
        <f t="shared" si="109"/>
        <v/>
      </c>
      <c r="AF74" s="47">
        <f t="shared" si="110"/>
        <v>7</v>
      </c>
      <c r="AG74" s="47">
        <f t="shared" si="111"/>
        <v>6</v>
      </c>
      <c r="AH74" s="46" t="str">
        <f t="shared" si="112"/>
        <v/>
      </c>
      <c r="AI74" s="46" t="str">
        <f t="shared" si="113"/>
        <v/>
      </c>
      <c r="AJ74" s="46" t="str">
        <f t="shared" si="114"/>
        <v/>
      </c>
      <c r="AK74" s="60" t="str">
        <f t="shared" si="115"/>
        <v/>
      </c>
      <c r="AL74" s="76">
        <f t="shared" si="116"/>
        <v>8.5</v>
      </c>
      <c r="AM74" s="77" t="str">
        <f t="shared" si="117"/>
        <v/>
      </c>
      <c r="AN74" s="78">
        <f t="shared" si="118"/>
        <v>3.65</v>
      </c>
      <c r="AO74" s="78">
        <f t="shared" si="119"/>
        <v>5.83</v>
      </c>
      <c r="AP74" s="77">
        <f t="shared" si="120"/>
        <v>8.3000000000000007</v>
      </c>
      <c r="AQ74" s="77" t="str">
        <f t="shared" si="121"/>
        <v/>
      </c>
      <c r="AR74" s="78">
        <f t="shared" si="122"/>
        <v>3.72</v>
      </c>
      <c r="AS74" s="78">
        <f t="shared" si="123"/>
        <v>1.1000000000000001</v>
      </c>
      <c r="AT74" s="49" t="str">
        <f t="shared" si="124"/>
        <v/>
      </c>
      <c r="AU74" s="49" t="str">
        <f t="shared" si="125"/>
        <v/>
      </c>
      <c r="AV74" s="50" t="str">
        <f t="shared" si="126"/>
        <v/>
      </c>
      <c r="AW74" s="62" t="str">
        <f t="shared" si="127"/>
        <v/>
      </c>
      <c r="AX74" s="69" t="str">
        <f t="shared" si="128"/>
        <v/>
      </c>
      <c r="AY74" s="70">
        <f>COUNTIF(E$5:E$204,"="&amp;E74)</f>
        <v>1</v>
      </c>
    </row>
    <row r="75" spans="1:51">
      <c r="A75" s="28" t="s">
        <v>65</v>
      </c>
      <c r="B75" s="27" t="s">
        <v>1</v>
      </c>
      <c r="C75" s="122">
        <f>COUNTIFS(B$4:B$1004,"="&amp;B75,A$4:A$1004,"="&amp;A75,V$4:V$1004,"&gt;"&amp;V75)+1</f>
        <v>14</v>
      </c>
      <c r="D75" s="28">
        <v>930</v>
      </c>
      <c r="E75" s="27" t="s">
        <v>103</v>
      </c>
      <c r="F75" s="29" t="s">
        <v>7</v>
      </c>
      <c r="G75" s="55" t="str">
        <f t="shared" si="86"/>
        <v/>
      </c>
      <c r="H75" s="137" t="str">
        <f t="shared" si="87"/>
        <v/>
      </c>
      <c r="I75" s="137" t="str">
        <f t="shared" si="88"/>
        <v/>
      </c>
      <c r="J75" s="137" t="str">
        <f t="shared" si="89"/>
        <v/>
      </c>
      <c r="K75" s="56">
        <f t="shared" si="90"/>
        <v>0</v>
      </c>
      <c r="L75" s="55">
        <f t="shared" si="91"/>
        <v>2</v>
      </c>
      <c r="M75" s="137" t="str">
        <f t="shared" si="92"/>
        <v/>
      </c>
      <c r="N75" s="137" t="str">
        <f t="shared" si="93"/>
        <v/>
      </c>
      <c r="O75" s="137" t="str">
        <f t="shared" si="94"/>
        <v/>
      </c>
      <c r="P75" s="56">
        <f t="shared" si="95"/>
        <v>2</v>
      </c>
      <c r="Q75" s="55" t="str">
        <f t="shared" si="96"/>
        <v/>
      </c>
      <c r="R75" s="137" t="str">
        <f t="shared" si="97"/>
        <v/>
      </c>
      <c r="S75" s="137" t="str">
        <f t="shared" si="98"/>
        <v/>
      </c>
      <c r="T75" s="137" t="str">
        <f t="shared" si="99"/>
        <v/>
      </c>
      <c r="U75" s="56">
        <f t="shared" si="100"/>
        <v>0</v>
      </c>
      <c r="V75" s="138">
        <f t="shared" si="101"/>
        <v>2</v>
      </c>
      <c r="W75" s="55" t="str">
        <f t="shared" si="102"/>
        <v>M</v>
      </c>
      <c r="X75" s="56" t="str">
        <f t="shared" si="103"/>
        <v>U13</v>
      </c>
      <c r="Y75" s="114">
        <f>COUNTIF(D$5:D$995,"="&amp;D75)-1</f>
        <v>0</v>
      </c>
      <c r="Z75" s="73">
        <f t="shared" si="104"/>
        <v>7</v>
      </c>
      <c r="AA75" s="47" t="str">
        <f t="shared" si="105"/>
        <v/>
      </c>
      <c r="AB75" s="47" t="str">
        <f t="shared" si="106"/>
        <v/>
      </c>
      <c r="AC75" s="47" t="str">
        <f t="shared" si="107"/>
        <v/>
      </c>
      <c r="AD75" s="47">
        <f t="shared" si="108"/>
        <v>5</v>
      </c>
      <c r="AE75" s="47" t="str">
        <f t="shared" si="109"/>
        <v/>
      </c>
      <c r="AF75" s="47" t="str">
        <f t="shared" si="110"/>
        <v/>
      </c>
      <c r="AG75" s="47" t="str">
        <f t="shared" si="111"/>
        <v/>
      </c>
      <c r="AH75" s="46" t="str">
        <f t="shared" si="112"/>
        <v/>
      </c>
      <c r="AI75" s="46" t="str">
        <f t="shared" si="113"/>
        <v/>
      </c>
      <c r="AJ75" s="46" t="str">
        <f t="shared" si="114"/>
        <v/>
      </c>
      <c r="AK75" s="60" t="str">
        <f t="shared" si="115"/>
        <v/>
      </c>
      <c r="AL75" s="76">
        <f t="shared" si="116"/>
        <v>8.1</v>
      </c>
      <c r="AM75" s="77" t="str">
        <f t="shared" si="117"/>
        <v/>
      </c>
      <c r="AN75" s="78" t="str">
        <f t="shared" si="118"/>
        <v/>
      </c>
      <c r="AO75" s="78" t="str">
        <f t="shared" si="119"/>
        <v/>
      </c>
      <c r="AP75" s="77">
        <f t="shared" si="120"/>
        <v>7.9</v>
      </c>
      <c r="AQ75" s="77" t="str">
        <f t="shared" si="121"/>
        <v/>
      </c>
      <c r="AR75" s="78" t="str">
        <f t="shared" si="122"/>
        <v/>
      </c>
      <c r="AS75" s="78" t="str">
        <f t="shared" si="123"/>
        <v/>
      </c>
      <c r="AT75" s="49" t="str">
        <f t="shared" si="124"/>
        <v/>
      </c>
      <c r="AU75" s="49" t="str">
        <f t="shared" si="125"/>
        <v/>
      </c>
      <c r="AV75" s="50" t="str">
        <f t="shared" si="126"/>
        <v/>
      </c>
      <c r="AW75" s="62" t="str">
        <f t="shared" si="127"/>
        <v/>
      </c>
      <c r="AX75" s="69" t="str">
        <f t="shared" si="128"/>
        <v/>
      </c>
      <c r="AY75" s="70">
        <f>COUNTIF(E$5:E$204,"="&amp;E75)</f>
        <v>1</v>
      </c>
    </row>
    <row r="76" spans="1:51">
      <c r="A76" s="28" t="s">
        <v>65</v>
      </c>
      <c r="B76" s="27" t="s">
        <v>1</v>
      </c>
      <c r="C76" s="122">
        <f>COUNTIFS(B$4:B$1004,"="&amp;B76,A$4:A$1004,"="&amp;A76,V$4:V$1004,"&gt;"&amp;V76)+1</f>
        <v>15</v>
      </c>
      <c r="D76" s="28">
        <v>995</v>
      </c>
      <c r="E76" s="27" t="s">
        <v>138</v>
      </c>
      <c r="F76" s="29" t="s">
        <v>17</v>
      </c>
      <c r="G76" s="55" t="str">
        <f t="shared" si="86"/>
        <v/>
      </c>
      <c r="H76" s="137" t="str">
        <f t="shared" si="87"/>
        <v/>
      </c>
      <c r="I76" s="137" t="str">
        <f t="shared" si="88"/>
        <v/>
      </c>
      <c r="J76" s="137" t="str">
        <f t="shared" si="89"/>
        <v/>
      </c>
      <c r="K76" s="56">
        <f t="shared" si="90"/>
        <v>0</v>
      </c>
      <c r="L76" s="55" t="str">
        <f t="shared" si="91"/>
        <v/>
      </c>
      <c r="M76" s="137" t="str">
        <f t="shared" si="92"/>
        <v/>
      </c>
      <c r="N76" s="137" t="str">
        <f t="shared" si="93"/>
        <v/>
      </c>
      <c r="O76" s="137" t="str">
        <f t="shared" si="94"/>
        <v/>
      </c>
      <c r="P76" s="56">
        <f t="shared" si="95"/>
        <v>0</v>
      </c>
      <c r="Q76" s="55" t="str">
        <f t="shared" si="96"/>
        <v/>
      </c>
      <c r="R76" s="137" t="str">
        <f t="shared" si="97"/>
        <v/>
      </c>
      <c r="S76" s="137" t="str">
        <f t="shared" si="98"/>
        <v/>
      </c>
      <c r="T76" s="137">
        <f t="shared" si="99"/>
        <v>1</v>
      </c>
      <c r="U76" s="56">
        <f t="shared" si="100"/>
        <v>1</v>
      </c>
      <c r="V76" s="138">
        <f t="shared" si="101"/>
        <v>1</v>
      </c>
      <c r="W76" s="55" t="str">
        <f t="shared" si="102"/>
        <v>M</v>
      </c>
      <c r="X76" s="56" t="str">
        <f t="shared" si="103"/>
        <v>U13</v>
      </c>
      <c r="Y76" s="114">
        <f>COUNTIF(D$5:D$995,"="&amp;D76)-1</f>
        <v>0</v>
      </c>
      <c r="Z76" s="73">
        <f t="shared" si="104"/>
        <v>15</v>
      </c>
      <c r="AA76" s="47" t="str">
        <f t="shared" si="105"/>
        <v/>
      </c>
      <c r="AB76" s="47">
        <f t="shared" si="106"/>
        <v>10</v>
      </c>
      <c r="AC76" s="47" t="str">
        <f t="shared" si="107"/>
        <v/>
      </c>
      <c r="AD76" s="47">
        <f t="shared" si="108"/>
        <v>14</v>
      </c>
      <c r="AE76" s="47" t="str">
        <f t="shared" si="109"/>
        <v/>
      </c>
      <c r="AF76" s="47" t="str">
        <f t="shared" si="110"/>
        <v/>
      </c>
      <c r="AG76" s="47" t="str">
        <f t="shared" si="111"/>
        <v/>
      </c>
      <c r="AH76" s="46">
        <f t="shared" si="112"/>
        <v>10</v>
      </c>
      <c r="AI76" s="46" t="str">
        <f t="shared" si="113"/>
        <v/>
      </c>
      <c r="AJ76" s="46" t="str">
        <f t="shared" si="114"/>
        <v/>
      </c>
      <c r="AK76" s="60">
        <f t="shared" si="115"/>
        <v>6</v>
      </c>
      <c r="AL76" s="76">
        <f t="shared" si="116"/>
        <v>9.5</v>
      </c>
      <c r="AM76" s="77" t="str">
        <f t="shared" si="117"/>
        <v/>
      </c>
      <c r="AN76" s="78">
        <f t="shared" si="118"/>
        <v>3.17</v>
      </c>
      <c r="AO76" s="78" t="str">
        <f t="shared" si="119"/>
        <v/>
      </c>
      <c r="AP76" s="77">
        <f t="shared" si="120"/>
        <v>10.1</v>
      </c>
      <c r="AQ76" s="77" t="str">
        <f t="shared" si="121"/>
        <v/>
      </c>
      <c r="AR76" s="78" t="str">
        <f t="shared" si="122"/>
        <v/>
      </c>
      <c r="AS76" s="78" t="str">
        <f t="shared" si="123"/>
        <v/>
      </c>
      <c r="AT76" s="49">
        <f t="shared" si="124"/>
        <v>9.1</v>
      </c>
      <c r="AU76" s="49" t="str">
        <f t="shared" si="125"/>
        <v/>
      </c>
      <c r="AV76" s="50" t="str">
        <f t="shared" si="126"/>
        <v/>
      </c>
      <c r="AW76" s="62">
        <f t="shared" si="127"/>
        <v>3.17</v>
      </c>
      <c r="AX76" s="69" t="str">
        <f t="shared" si="128"/>
        <v>U11</v>
      </c>
      <c r="AY76" s="70">
        <f>COUNTIF(E$5:E$204,"="&amp;E76)</f>
        <v>1</v>
      </c>
    </row>
    <row r="77" spans="1:51">
      <c r="A77" s="28" t="s">
        <v>65</v>
      </c>
      <c r="B77" s="27" t="s">
        <v>1</v>
      </c>
      <c r="C77" s="122">
        <f>COUNTIFS(B$4:B$1004,"="&amp;B77,A$4:A$1004,"="&amp;A77,V$4:V$1004,"&gt;"&amp;V77)+1</f>
        <v>16</v>
      </c>
      <c r="D77" s="28">
        <v>966</v>
      </c>
      <c r="E77" s="27" t="s">
        <v>141</v>
      </c>
      <c r="F77" s="29" t="s">
        <v>17</v>
      </c>
      <c r="G77" s="55" t="str">
        <f t="shared" si="86"/>
        <v/>
      </c>
      <c r="H77" s="137" t="str">
        <f t="shared" si="87"/>
        <v/>
      </c>
      <c r="I77" s="137" t="str">
        <f t="shared" si="88"/>
        <v/>
      </c>
      <c r="J77" s="137" t="str">
        <f t="shared" si="89"/>
        <v/>
      </c>
      <c r="K77" s="56">
        <f t="shared" si="90"/>
        <v>0</v>
      </c>
      <c r="L77" s="55" t="str">
        <f t="shared" si="91"/>
        <v/>
      </c>
      <c r="M77" s="137" t="str">
        <f t="shared" si="92"/>
        <v/>
      </c>
      <c r="N77" s="137" t="str">
        <f t="shared" si="93"/>
        <v/>
      </c>
      <c r="O77" s="137" t="str">
        <f t="shared" si="94"/>
        <v/>
      </c>
      <c r="P77" s="56">
        <f t="shared" si="95"/>
        <v>0</v>
      </c>
      <c r="Q77" s="55" t="str">
        <f t="shared" si="96"/>
        <v/>
      </c>
      <c r="R77" s="137" t="str">
        <f t="shared" si="97"/>
        <v/>
      </c>
      <c r="S77" s="137" t="str">
        <f t="shared" si="98"/>
        <v/>
      </c>
      <c r="T77" s="137" t="str">
        <f t="shared" si="99"/>
        <v/>
      </c>
      <c r="U77" s="56">
        <f t="shared" si="100"/>
        <v>0</v>
      </c>
      <c r="V77" s="138">
        <f t="shared" si="101"/>
        <v>0</v>
      </c>
      <c r="W77" s="55" t="str">
        <f t="shared" si="102"/>
        <v>M</v>
      </c>
      <c r="X77" s="57" t="str">
        <f t="shared" si="103"/>
        <v>U13</v>
      </c>
      <c r="Y77" s="114">
        <f>COUNTIF(D$5:D$995,"="&amp;D77)-1</f>
        <v>0</v>
      </c>
      <c r="Z77" s="73">
        <f t="shared" si="104"/>
        <v>9</v>
      </c>
      <c r="AA77" s="47" t="str">
        <f t="shared" si="105"/>
        <v/>
      </c>
      <c r="AB77" s="47">
        <f t="shared" si="106"/>
        <v>9</v>
      </c>
      <c r="AC77" s="47" t="str">
        <f t="shared" si="107"/>
        <v/>
      </c>
      <c r="AD77" s="47" t="str">
        <f t="shared" si="108"/>
        <v/>
      </c>
      <c r="AE77" s="47" t="str">
        <f t="shared" si="109"/>
        <v/>
      </c>
      <c r="AF77" s="47" t="str">
        <f t="shared" si="110"/>
        <v/>
      </c>
      <c r="AG77" s="47" t="str">
        <f t="shared" si="111"/>
        <v/>
      </c>
      <c r="AH77" s="46" t="str">
        <f t="shared" si="112"/>
        <v/>
      </c>
      <c r="AI77" s="46" t="str">
        <f t="shared" si="113"/>
        <v/>
      </c>
      <c r="AJ77" s="46" t="str">
        <f t="shared" si="114"/>
        <v/>
      </c>
      <c r="AK77" s="60" t="str">
        <f t="shared" si="115"/>
        <v/>
      </c>
      <c r="AL77" s="76">
        <f t="shared" si="116"/>
        <v>8.1999999999999993</v>
      </c>
      <c r="AM77" s="77" t="str">
        <f t="shared" si="117"/>
        <v/>
      </c>
      <c r="AN77" s="78">
        <f t="shared" si="118"/>
        <v>3.24</v>
      </c>
      <c r="AO77" s="78" t="str">
        <f t="shared" si="119"/>
        <v/>
      </c>
      <c r="AP77" s="77" t="str">
        <f t="shared" si="120"/>
        <v/>
      </c>
      <c r="AQ77" s="77" t="str">
        <f t="shared" si="121"/>
        <v/>
      </c>
      <c r="AR77" s="78" t="str">
        <f t="shared" si="122"/>
        <v/>
      </c>
      <c r="AS77" s="78" t="str">
        <f t="shared" si="123"/>
        <v/>
      </c>
      <c r="AT77" s="49" t="str">
        <f t="shared" si="124"/>
        <v/>
      </c>
      <c r="AU77" s="49" t="str">
        <f t="shared" si="125"/>
        <v/>
      </c>
      <c r="AV77" s="50" t="str">
        <f t="shared" si="126"/>
        <v/>
      </c>
      <c r="AW77" s="62" t="str">
        <f t="shared" si="127"/>
        <v/>
      </c>
      <c r="AX77" s="69" t="str">
        <f t="shared" si="128"/>
        <v/>
      </c>
      <c r="AY77" s="70">
        <f>COUNTIF(E$5:E$204,"="&amp;E77)</f>
        <v>1</v>
      </c>
    </row>
    <row r="78" spans="1:51">
      <c r="A78" s="28" t="s">
        <v>65</v>
      </c>
      <c r="B78" s="27" t="s">
        <v>1</v>
      </c>
      <c r="C78" s="122">
        <f>COUNTIFS(B$4:B$1004,"="&amp;B78,A$4:A$1004,"="&amp;A78,V$4:V$1004,"&gt;"&amp;V78)+1</f>
        <v>16</v>
      </c>
      <c r="D78" s="28">
        <v>954</v>
      </c>
      <c r="E78" s="27" t="s">
        <v>129</v>
      </c>
      <c r="F78" s="29" t="s">
        <v>17</v>
      </c>
      <c r="G78" s="55" t="str">
        <f t="shared" si="86"/>
        <v/>
      </c>
      <c r="H78" s="137" t="str">
        <f t="shared" si="87"/>
        <v/>
      </c>
      <c r="I78" s="137" t="str">
        <f t="shared" si="88"/>
        <v/>
      </c>
      <c r="J78" s="137" t="str">
        <f t="shared" si="89"/>
        <v/>
      </c>
      <c r="K78" s="56">
        <f t="shared" si="90"/>
        <v>0</v>
      </c>
      <c r="L78" s="55" t="str">
        <f t="shared" si="91"/>
        <v/>
      </c>
      <c r="M78" s="137" t="str">
        <f t="shared" si="92"/>
        <v/>
      </c>
      <c r="N78" s="137" t="str">
        <f t="shared" si="93"/>
        <v/>
      </c>
      <c r="O78" s="137" t="str">
        <f t="shared" si="94"/>
        <v/>
      </c>
      <c r="P78" s="56">
        <f t="shared" si="95"/>
        <v>0</v>
      </c>
      <c r="Q78" s="55" t="str">
        <f t="shared" si="96"/>
        <v/>
      </c>
      <c r="R78" s="137" t="str">
        <f t="shared" si="97"/>
        <v/>
      </c>
      <c r="S78" s="137" t="str">
        <f t="shared" si="98"/>
        <v/>
      </c>
      <c r="T78" s="137" t="str">
        <f t="shared" si="99"/>
        <v/>
      </c>
      <c r="U78" s="56">
        <f t="shared" si="100"/>
        <v>0</v>
      </c>
      <c r="V78" s="138">
        <f t="shared" si="101"/>
        <v>0</v>
      </c>
      <c r="W78" s="55" t="str">
        <f t="shared" si="102"/>
        <v>M</v>
      </c>
      <c r="X78" s="56" t="str">
        <f t="shared" si="103"/>
        <v>U13</v>
      </c>
      <c r="Y78" s="114">
        <f>COUNTIF(D$5:D$995,"="&amp;D78)-1</f>
        <v>0</v>
      </c>
      <c r="Z78" s="73" t="str">
        <f t="shared" si="104"/>
        <v/>
      </c>
      <c r="AA78" s="47" t="str">
        <f t="shared" si="105"/>
        <v/>
      </c>
      <c r="AB78" s="47" t="str">
        <f t="shared" si="106"/>
        <v/>
      </c>
      <c r="AC78" s="47" t="str">
        <f t="shared" si="107"/>
        <v/>
      </c>
      <c r="AD78" s="47">
        <f t="shared" si="108"/>
        <v>7</v>
      </c>
      <c r="AE78" s="47" t="str">
        <f t="shared" si="109"/>
        <v/>
      </c>
      <c r="AF78" s="47">
        <f t="shared" si="110"/>
        <v>9</v>
      </c>
      <c r="AG78" s="47" t="str">
        <f t="shared" si="111"/>
        <v/>
      </c>
      <c r="AH78" s="46">
        <f t="shared" si="112"/>
        <v>7</v>
      </c>
      <c r="AI78" s="46" t="str">
        <f t="shared" si="113"/>
        <v/>
      </c>
      <c r="AJ78" s="46" t="str">
        <f t="shared" si="114"/>
        <v/>
      </c>
      <c r="AK78" s="60" t="str">
        <f t="shared" si="115"/>
        <v/>
      </c>
      <c r="AL78" s="76" t="str">
        <f t="shared" si="116"/>
        <v/>
      </c>
      <c r="AM78" s="77" t="str">
        <f t="shared" si="117"/>
        <v/>
      </c>
      <c r="AN78" s="78" t="str">
        <f t="shared" si="118"/>
        <v/>
      </c>
      <c r="AO78" s="78" t="str">
        <f t="shared" si="119"/>
        <v/>
      </c>
      <c r="AP78" s="77">
        <f t="shared" si="120"/>
        <v>8.1999999999999993</v>
      </c>
      <c r="AQ78" s="77" t="str">
        <f t="shared" si="121"/>
        <v/>
      </c>
      <c r="AR78" s="78">
        <f t="shared" si="122"/>
        <v>3.44</v>
      </c>
      <c r="AS78" s="78" t="str">
        <f t="shared" si="123"/>
        <v/>
      </c>
      <c r="AT78" s="49">
        <f t="shared" si="124"/>
        <v>8.3000000000000007</v>
      </c>
      <c r="AU78" s="49" t="str">
        <f t="shared" si="125"/>
        <v/>
      </c>
      <c r="AV78" s="50" t="str">
        <f t="shared" si="126"/>
        <v/>
      </c>
      <c r="AW78" s="62" t="str">
        <f t="shared" si="127"/>
        <v/>
      </c>
      <c r="AX78" s="69" t="str">
        <f t="shared" si="128"/>
        <v>U11</v>
      </c>
      <c r="AY78" s="70">
        <f>COUNTIF(E$5:E$204,"="&amp;E78)</f>
        <v>1</v>
      </c>
    </row>
    <row r="79" spans="1:51">
      <c r="A79" s="28" t="s">
        <v>16</v>
      </c>
      <c r="B79" s="27" t="s">
        <v>28</v>
      </c>
      <c r="C79" s="122">
        <f>COUNTIFS(B$4:B$1004,"="&amp;B79,A$4:A$1004,"="&amp;A79,V$4:V$1004,"&gt;"&amp;V79)+1</f>
        <v>1</v>
      </c>
      <c r="D79" s="28">
        <v>180</v>
      </c>
      <c r="E79" s="27" t="s">
        <v>46</v>
      </c>
      <c r="F79" s="29" t="s">
        <v>17</v>
      </c>
      <c r="G79" s="55">
        <f t="shared" si="86"/>
        <v>7</v>
      </c>
      <c r="H79" s="137">
        <f t="shared" si="87"/>
        <v>7</v>
      </c>
      <c r="I79" s="137">
        <f t="shared" si="88"/>
        <v>4</v>
      </c>
      <c r="J79" s="137">
        <f t="shared" si="89"/>
        <v>3</v>
      </c>
      <c r="K79" s="56">
        <f t="shared" si="90"/>
        <v>18</v>
      </c>
      <c r="L79" s="55">
        <f t="shared" si="91"/>
        <v>7</v>
      </c>
      <c r="M79" s="137">
        <f t="shared" si="92"/>
        <v>7</v>
      </c>
      <c r="N79" s="137">
        <f t="shared" si="93"/>
        <v>4</v>
      </c>
      <c r="O79" s="137">
        <f t="shared" si="94"/>
        <v>4</v>
      </c>
      <c r="P79" s="56">
        <f t="shared" si="95"/>
        <v>18</v>
      </c>
      <c r="Q79" s="55">
        <f t="shared" si="96"/>
        <v>7</v>
      </c>
      <c r="R79" s="137">
        <f t="shared" si="97"/>
        <v>7</v>
      </c>
      <c r="S79" s="137">
        <f t="shared" si="98"/>
        <v>5</v>
      </c>
      <c r="T79" s="137">
        <f t="shared" si="99"/>
        <v>5</v>
      </c>
      <c r="U79" s="56">
        <f t="shared" si="100"/>
        <v>19</v>
      </c>
      <c r="V79" s="138">
        <f t="shared" si="101"/>
        <v>55</v>
      </c>
      <c r="W79" s="55" t="str">
        <f t="shared" si="102"/>
        <v>F</v>
      </c>
      <c r="X79" s="56" t="str">
        <f t="shared" si="103"/>
        <v>U15</v>
      </c>
      <c r="Y79" s="114">
        <f>COUNTIF(D$5:D$995,"="&amp;D79)-1</f>
        <v>0</v>
      </c>
      <c r="Z79" s="73">
        <f t="shared" si="104"/>
        <v>1</v>
      </c>
      <c r="AA79" s="47">
        <f t="shared" si="105"/>
        <v>1</v>
      </c>
      <c r="AB79" s="47">
        <f t="shared" si="106"/>
        <v>3</v>
      </c>
      <c r="AC79" s="47">
        <f t="shared" si="107"/>
        <v>4</v>
      </c>
      <c r="AD79" s="47">
        <f t="shared" si="108"/>
        <v>1</v>
      </c>
      <c r="AE79" s="47">
        <f t="shared" si="109"/>
        <v>1</v>
      </c>
      <c r="AF79" s="47">
        <f t="shared" si="110"/>
        <v>3</v>
      </c>
      <c r="AG79" s="47">
        <f t="shared" si="111"/>
        <v>3</v>
      </c>
      <c r="AH79" s="46">
        <f t="shared" si="112"/>
        <v>1</v>
      </c>
      <c r="AI79" s="46">
        <f t="shared" si="113"/>
        <v>1</v>
      </c>
      <c r="AJ79" s="46">
        <f t="shared" si="114"/>
        <v>2</v>
      </c>
      <c r="AK79" s="60">
        <f t="shared" si="115"/>
        <v>2</v>
      </c>
      <c r="AL79" s="76">
        <f t="shared" si="116"/>
        <v>6.9</v>
      </c>
      <c r="AM79" s="77">
        <f t="shared" si="117"/>
        <v>8.4</v>
      </c>
      <c r="AN79" s="78">
        <f t="shared" si="118"/>
        <v>4.55</v>
      </c>
      <c r="AO79" s="78">
        <f t="shared" si="119"/>
        <v>6.15</v>
      </c>
      <c r="AP79" s="77">
        <f t="shared" si="120"/>
        <v>7</v>
      </c>
      <c r="AQ79" s="77">
        <f t="shared" si="121"/>
        <v>8.5</v>
      </c>
      <c r="AR79" s="78">
        <f t="shared" si="122"/>
        <v>4.42</v>
      </c>
      <c r="AS79" s="78">
        <f t="shared" si="123"/>
        <v>1.35</v>
      </c>
      <c r="AT79" s="49">
        <f t="shared" si="124"/>
        <v>6.9</v>
      </c>
      <c r="AU79" s="49">
        <f t="shared" si="125"/>
        <v>8.3000000000000007</v>
      </c>
      <c r="AV79" s="50">
        <f t="shared" si="126"/>
        <v>1.4</v>
      </c>
      <c r="AW79" s="62">
        <f t="shared" si="127"/>
        <v>6.51</v>
      </c>
      <c r="AX79" s="69" t="str">
        <f t="shared" si="128"/>
        <v/>
      </c>
      <c r="AY79" s="70">
        <f>COUNTIF(E$5:E$204,"="&amp;E79)</f>
        <v>1</v>
      </c>
    </row>
    <row r="80" spans="1:51">
      <c r="A80" s="28" t="s">
        <v>16</v>
      </c>
      <c r="B80" s="27" t="s">
        <v>28</v>
      </c>
      <c r="C80" s="122">
        <f>COUNTIFS(B$4:B$1004,"="&amp;B80,A$4:A$1004,"="&amp;A80,V$4:V$1004,"&gt;"&amp;V80)+1</f>
        <v>2</v>
      </c>
      <c r="D80" s="28">
        <v>179</v>
      </c>
      <c r="E80" s="27" t="s">
        <v>45</v>
      </c>
      <c r="F80" s="29" t="s">
        <v>17</v>
      </c>
      <c r="G80" s="55">
        <f t="shared" si="86"/>
        <v>5</v>
      </c>
      <c r="H80" s="137">
        <f t="shared" si="87"/>
        <v>4</v>
      </c>
      <c r="I80" s="137">
        <f t="shared" si="88"/>
        <v>7</v>
      </c>
      <c r="J80" s="137">
        <f t="shared" si="89"/>
        <v>2</v>
      </c>
      <c r="K80" s="56">
        <f t="shared" si="90"/>
        <v>16</v>
      </c>
      <c r="L80" s="55">
        <f t="shared" si="91"/>
        <v>5</v>
      </c>
      <c r="M80" s="137">
        <f t="shared" si="92"/>
        <v>4</v>
      </c>
      <c r="N80" s="137">
        <f t="shared" si="93"/>
        <v>7</v>
      </c>
      <c r="O80" s="137">
        <f t="shared" si="94"/>
        <v>7</v>
      </c>
      <c r="P80" s="56">
        <f t="shared" si="95"/>
        <v>19</v>
      </c>
      <c r="Q80" s="55">
        <f t="shared" si="96"/>
        <v>5</v>
      </c>
      <c r="R80" s="137">
        <f t="shared" si="97"/>
        <v>5</v>
      </c>
      <c r="S80" s="137">
        <f t="shared" si="98"/>
        <v>7</v>
      </c>
      <c r="T80" s="137">
        <f t="shared" si="99"/>
        <v>4</v>
      </c>
      <c r="U80" s="56">
        <f t="shared" si="100"/>
        <v>17</v>
      </c>
      <c r="V80" s="138">
        <f t="shared" si="101"/>
        <v>52</v>
      </c>
      <c r="W80" s="55" t="str">
        <f t="shared" si="102"/>
        <v>F</v>
      </c>
      <c r="X80" s="56" t="str">
        <f t="shared" si="103"/>
        <v>U15</v>
      </c>
      <c r="Y80" s="114">
        <f>COUNTIF(D$5:D$995,"="&amp;D80)-1</f>
        <v>0</v>
      </c>
      <c r="Z80" s="73">
        <f t="shared" si="104"/>
        <v>2</v>
      </c>
      <c r="AA80" s="47">
        <f t="shared" si="105"/>
        <v>3</v>
      </c>
      <c r="AB80" s="47">
        <f t="shared" si="106"/>
        <v>1</v>
      </c>
      <c r="AC80" s="47">
        <f t="shared" si="107"/>
        <v>5</v>
      </c>
      <c r="AD80" s="47">
        <f t="shared" si="108"/>
        <v>2</v>
      </c>
      <c r="AE80" s="47">
        <f t="shared" si="109"/>
        <v>3</v>
      </c>
      <c r="AF80" s="47">
        <f t="shared" si="110"/>
        <v>1</v>
      </c>
      <c r="AG80" s="47">
        <f t="shared" si="111"/>
        <v>1</v>
      </c>
      <c r="AH80" s="46">
        <f t="shared" si="112"/>
        <v>2</v>
      </c>
      <c r="AI80" s="46">
        <f t="shared" si="113"/>
        <v>2</v>
      </c>
      <c r="AJ80" s="46">
        <f t="shared" si="114"/>
        <v>1</v>
      </c>
      <c r="AK80" s="60">
        <f t="shared" si="115"/>
        <v>3</v>
      </c>
      <c r="AL80" s="76">
        <f t="shared" si="116"/>
        <v>7.1</v>
      </c>
      <c r="AM80" s="77">
        <f t="shared" si="117"/>
        <v>9.3000000000000007</v>
      </c>
      <c r="AN80" s="78">
        <f t="shared" si="118"/>
        <v>4.84</v>
      </c>
      <c r="AO80" s="78">
        <f t="shared" si="119"/>
        <v>6.12</v>
      </c>
      <c r="AP80" s="77">
        <f t="shared" si="120"/>
        <v>7.1</v>
      </c>
      <c r="AQ80" s="77">
        <f t="shared" si="121"/>
        <v>8.8000000000000007</v>
      </c>
      <c r="AR80" s="78">
        <f t="shared" si="122"/>
        <v>4.59</v>
      </c>
      <c r="AS80" s="78">
        <f t="shared" si="123"/>
        <v>1.5</v>
      </c>
      <c r="AT80" s="49">
        <f t="shared" si="124"/>
        <v>7.2</v>
      </c>
      <c r="AU80" s="49">
        <f t="shared" si="125"/>
        <v>8.6</v>
      </c>
      <c r="AV80" s="50">
        <f t="shared" si="126"/>
        <v>1.55</v>
      </c>
      <c r="AW80" s="62">
        <f t="shared" si="127"/>
        <v>6.32</v>
      </c>
      <c r="AX80" s="69" t="str">
        <f t="shared" si="128"/>
        <v/>
      </c>
      <c r="AY80" s="70">
        <f>COUNTIF(E$5:E$204,"="&amp;E80)</f>
        <v>1</v>
      </c>
    </row>
    <row r="81" spans="1:51">
      <c r="A81" s="28" t="s">
        <v>16</v>
      </c>
      <c r="B81" s="27" t="s">
        <v>28</v>
      </c>
      <c r="C81" s="122">
        <f>COUNTIFS(B$4:B$1004,"="&amp;B81,A$4:A$1004,"="&amp;A81,V$4:V$1004,"&gt;"&amp;V81)+1</f>
        <v>3</v>
      </c>
      <c r="D81" s="28">
        <v>187</v>
      </c>
      <c r="E81" s="27" t="s">
        <v>54</v>
      </c>
      <c r="F81" s="29" t="s">
        <v>17</v>
      </c>
      <c r="G81" s="55">
        <f t="shared" si="86"/>
        <v>4</v>
      </c>
      <c r="H81" s="137">
        <f t="shared" si="87"/>
        <v>5</v>
      </c>
      <c r="I81" s="137">
        <f t="shared" si="88"/>
        <v>5</v>
      </c>
      <c r="J81" s="137">
        <f t="shared" si="89"/>
        <v>5</v>
      </c>
      <c r="K81" s="56">
        <f t="shared" si="90"/>
        <v>15</v>
      </c>
      <c r="L81" s="55" t="str">
        <f t="shared" si="91"/>
        <v/>
      </c>
      <c r="M81" s="137" t="str">
        <f t="shared" si="92"/>
        <v/>
      </c>
      <c r="N81" s="137" t="str">
        <f t="shared" si="93"/>
        <v/>
      </c>
      <c r="O81" s="137" t="str">
        <f t="shared" si="94"/>
        <v/>
      </c>
      <c r="P81" s="56">
        <f t="shared" si="95"/>
        <v>0</v>
      </c>
      <c r="Q81" s="55">
        <f t="shared" si="96"/>
        <v>4</v>
      </c>
      <c r="R81" s="137">
        <f t="shared" si="97"/>
        <v>4</v>
      </c>
      <c r="S81" s="137">
        <f t="shared" si="98"/>
        <v>4</v>
      </c>
      <c r="T81" s="137">
        <f t="shared" si="99"/>
        <v>7</v>
      </c>
      <c r="U81" s="56">
        <f t="shared" si="100"/>
        <v>15</v>
      </c>
      <c r="V81" s="138">
        <f t="shared" si="101"/>
        <v>30</v>
      </c>
      <c r="W81" s="55" t="str">
        <f t="shared" si="102"/>
        <v>F</v>
      </c>
      <c r="X81" s="56" t="str">
        <f t="shared" si="103"/>
        <v>U15</v>
      </c>
      <c r="Y81" s="114">
        <f>COUNTIF(D$5:D$995,"="&amp;D81)-1</f>
        <v>0</v>
      </c>
      <c r="Z81" s="73">
        <f t="shared" si="104"/>
        <v>3</v>
      </c>
      <c r="AA81" s="47">
        <f t="shared" si="105"/>
        <v>2</v>
      </c>
      <c r="AB81" s="47">
        <f t="shared" si="106"/>
        <v>2</v>
      </c>
      <c r="AC81" s="47">
        <f t="shared" si="107"/>
        <v>2</v>
      </c>
      <c r="AD81" s="47" t="str">
        <f t="shared" si="108"/>
        <v/>
      </c>
      <c r="AE81" s="47" t="str">
        <f t="shared" si="109"/>
        <v/>
      </c>
      <c r="AF81" s="47" t="str">
        <f t="shared" si="110"/>
        <v/>
      </c>
      <c r="AG81" s="47" t="str">
        <f t="shared" si="111"/>
        <v/>
      </c>
      <c r="AH81" s="46">
        <f t="shared" si="112"/>
        <v>3</v>
      </c>
      <c r="AI81" s="46">
        <f t="shared" si="113"/>
        <v>3</v>
      </c>
      <c r="AJ81" s="46">
        <f t="shared" si="114"/>
        <v>3</v>
      </c>
      <c r="AK81" s="60">
        <f t="shared" si="115"/>
        <v>1</v>
      </c>
      <c r="AL81" s="76">
        <f t="shared" si="116"/>
        <v>7.4</v>
      </c>
      <c r="AM81" s="77">
        <f t="shared" si="117"/>
        <v>8.6</v>
      </c>
      <c r="AN81" s="78">
        <f t="shared" si="118"/>
        <v>4.58</v>
      </c>
      <c r="AO81" s="78">
        <f t="shared" si="119"/>
        <v>8.6199999999999992</v>
      </c>
      <c r="AP81" s="77" t="str">
        <f t="shared" si="120"/>
        <v/>
      </c>
      <c r="AQ81" s="77" t="str">
        <f t="shared" si="121"/>
        <v/>
      </c>
      <c r="AR81" s="78" t="str">
        <f t="shared" si="122"/>
        <v/>
      </c>
      <c r="AS81" s="78" t="str">
        <f t="shared" si="123"/>
        <v/>
      </c>
      <c r="AT81" s="49">
        <f t="shared" si="124"/>
        <v>7.3</v>
      </c>
      <c r="AU81" s="49">
        <f t="shared" si="125"/>
        <v>8.6999999999999993</v>
      </c>
      <c r="AV81" s="50">
        <f t="shared" si="126"/>
        <v>1.35</v>
      </c>
      <c r="AW81" s="62">
        <f t="shared" si="127"/>
        <v>9.3000000000000007</v>
      </c>
      <c r="AX81" s="69" t="str">
        <f t="shared" si="128"/>
        <v/>
      </c>
      <c r="AY81" s="70">
        <f>COUNTIF(E$5:E$204,"="&amp;E81)</f>
        <v>1</v>
      </c>
    </row>
    <row r="82" spans="1:51">
      <c r="A82" s="28" t="s">
        <v>16</v>
      </c>
      <c r="B82" s="27" t="s">
        <v>28</v>
      </c>
      <c r="C82" s="122">
        <f>COUNTIFS(B$4:B$1004,"="&amp;B82,A$4:A$1004,"="&amp;A82,V$4:V$1004,"&gt;"&amp;V82)+1</f>
        <v>4</v>
      </c>
      <c r="D82" s="28">
        <v>178</v>
      </c>
      <c r="E82" s="27" t="s">
        <v>44</v>
      </c>
      <c r="F82" s="29" t="s">
        <v>26</v>
      </c>
      <c r="G82" s="55">
        <f t="shared" si="86"/>
        <v>1</v>
      </c>
      <c r="H82" s="137" t="str">
        <f t="shared" si="87"/>
        <v/>
      </c>
      <c r="I82" s="137">
        <f t="shared" si="88"/>
        <v>3</v>
      </c>
      <c r="J82" s="137">
        <f t="shared" si="89"/>
        <v>4</v>
      </c>
      <c r="K82" s="56">
        <f t="shared" si="90"/>
        <v>8</v>
      </c>
      <c r="L82" s="55">
        <f t="shared" si="91"/>
        <v>1</v>
      </c>
      <c r="M82" s="137">
        <f t="shared" si="92"/>
        <v>3</v>
      </c>
      <c r="N82" s="137">
        <f t="shared" si="93"/>
        <v>3</v>
      </c>
      <c r="O82" s="137" t="str">
        <f t="shared" si="94"/>
        <v/>
      </c>
      <c r="P82" s="56">
        <f t="shared" si="95"/>
        <v>7</v>
      </c>
      <c r="Q82" s="55" t="str">
        <f t="shared" si="96"/>
        <v/>
      </c>
      <c r="R82" s="137" t="str">
        <f t="shared" si="97"/>
        <v/>
      </c>
      <c r="S82" s="137" t="str">
        <f t="shared" si="98"/>
        <v/>
      </c>
      <c r="T82" s="137" t="str">
        <f t="shared" si="99"/>
        <v/>
      </c>
      <c r="U82" s="56">
        <f t="shared" si="100"/>
        <v>0</v>
      </c>
      <c r="V82" s="138">
        <f t="shared" si="101"/>
        <v>15</v>
      </c>
      <c r="W82" s="55" t="str">
        <f t="shared" si="102"/>
        <v>F</v>
      </c>
      <c r="X82" s="56" t="str">
        <f t="shared" si="103"/>
        <v>U15</v>
      </c>
      <c r="Y82" s="114">
        <f>COUNTIF(D$5:D$995,"="&amp;D82)-1</f>
        <v>0</v>
      </c>
      <c r="Z82" s="73">
        <f t="shared" si="104"/>
        <v>6</v>
      </c>
      <c r="AA82" s="47" t="str">
        <f t="shared" si="105"/>
        <v/>
      </c>
      <c r="AB82" s="47">
        <f t="shared" si="106"/>
        <v>4</v>
      </c>
      <c r="AC82" s="47">
        <f t="shared" si="107"/>
        <v>3</v>
      </c>
      <c r="AD82" s="47">
        <f t="shared" si="108"/>
        <v>6</v>
      </c>
      <c r="AE82" s="47">
        <f t="shared" si="109"/>
        <v>4</v>
      </c>
      <c r="AF82" s="47">
        <f t="shared" si="110"/>
        <v>4</v>
      </c>
      <c r="AG82" s="47" t="str">
        <f t="shared" si="111"/>
        <v/>
      </c>
      <c r="AH82" s="46" t="str">
        <f t="shared" si="112"/>
        <v/>
      </c>
      <c r="AI82" s="46" t="str">
        <f t="shared" si="113"/>
        <v/>
      </c>
      <c r="AJ82" s="46" t="str">
        <f t="shared" si="114"/>
        <v/>
      </c>
      <c r="AK82" s="60" t="str">
        <f t="shared" si="115"/>
        <v/>
      </c>
      <c r="AL82" s="76">
        <f t="shared" si="116"/>
        <v>7.9</v>
      </c>
      <c r="AM82" s="77" t="str">
        <f t="shared" si="117"/>
        <v/>
      </c>
      <c r="AN82" s="78">
        <f t="shared" si="118"/>
        <v>4.26</v>
      </c>
      <c r="AO82" s="78">
        <f t="shared" si="119"/>
        <v>7.21</v>
      </c>
      <c r="AP82" s="77">
        <f t="shared" si="120"/>
        <v>7.8</v>
      </c>
      <c r="AQ82" s="77">
        <f t="shared" si="121"/>
        <v>10.1</v>
      </c>
      <c r="AR82" s="78">
        <f t="shared" si="122"/>
        <v>4.25</v>
      </c>
      <c r="AS82" s="78" t="str">
        <f t="shared" si="123"/>
        <v/>
      </c>
      <c r="AT82" s="49" t="str">
        <f t="shared" si="124"/>
        <v/>
      </c>
      <c r="AU82" s="49" t="str">
        <f t="shared" si="125"/>
        <v/>
      </c>
      <c r="AV82" s="50" t="str">
        <f t="shared" si="126"/>
        <v/>
      </c>
      <c r="AW82" s="62" t="str">
        <f t="shared" si="127"/>
        <v/>
      </c>
      <c r="AX82" s="69" t="str">
        <f t="shared" si="128"/>
        <v/>
      </c>
      <c r="AY82" s="70">
        <f>COUNTIF(E$5:E$204,"="&amp;E82)</f>
        <v>1</v>
      </c>
    </row>
    <row r="83" spans="1:51">
      <c r="A83" s="28" t="s">
        <v>16</v>
      </c>
      <c r="B83" s="115" t="s">
        <v>28</v>
      </c>
      <c r="C83" s="122">
        <f>COUNTIFS(B$4:B$1004,"="&amp;B83,A$4:A$1004,"="&amp;A83,V$4:V$1004,"&gt;"&amp;V83)+1</f>
        <v>4</v>
      </c>
      <c r="D83" s="28">
        <v>985</v>
      </c>
      <c r="E83" s="115" t="s">
        <v>55</v>
      </c>
      <c r="F83" s="29" t="s">
        <v>29</v>
      </c>
      <c r="G83" s="55" t="str">
        <f t="shared" si="86"/>
        <v/>
      </c>
      <c r="H83" s="137" t="str">
        <f t="shared" si="87"/>
        <v/>
      </c>
      <c r="I83" s="137" t="str">
        <f t="shared" si="88"/>
        <v/>
      </c>
      <c r="J83" s="137" t="str">
        <f t="shared" si="89"/>
        <v/>
      </c>
      <c r="K83" s="56">
        <f t="shared" si="90"/>
        <v>0</v>
      </c>
      <c r="L83" s="55" t="str">
        <f t="shared" si="91"/>
        <v/>
      </c>
      <c r="M83" s="137">
        <f t="shared" si="92"/>
        <v>5</v>
      </c>
      <c r="N83" s="137">
        <f t="shared" si="93"/>
        <v>5</v>
      </c>
      <c r="O83" s="137">
        <f t="shared" si="94"/>
        <v>5</v>
      </c>
      <c r="P83" s="56">
        <f t="shared" si="95"/>
        <v>15</v>
      </c>
      <c r="Q83" s="55" t="str">
        <f t="shared" si="96"/>
        <v/>
      </c>
      <c r="R83" s="137" t="str">
        <f t="shared" si="97"/>
        <v/>
      </c>
      <c r="S83" s="137" t="str">
        <f t="shared" si="98"/>
        <v/>
      </c>
      <c r="T83" s="137" t="str">
        <f t="shared" si="99"/>
        <v/>
      </c>
      <c r="U83" s="56">
        <f t="shared" si="100"/>
        <v>0</v>
      </c>
      <c r="V83" s="138">
        <f t="shared" si="101"/>
        <v>15</v>
      </c>
      <c r="W83" s="55" t="str">
        <f t="shared" si="102"/>
        <v>F</v>
      </c>
      <c r="X83" s="31" t="str">
        <f t="shared" si="103"/>
        <v>U15</v>
      </c>
      <c r="Y83" s="114">
        <f>COUNTIF(D$5:D$995,"="&amp;D83)-1</f>
        <v>0</v>
      </c>
      <c r="Z83" s="73" t="str">
        <f t="shared" si="104"/>
        <v/>
      </c>
      <c r="AA83" s="47" t="str">
        <f t="shared" si="105"/>
        <v/>
      </c>
      <c r="AB83" s="47" t="str">
        <f t="shared" si="106"/>
        <v/>
      </c>
      <c r="AC83" s="47" t="str">
        <f t="shared" si="107"/>
        <v/>
      </c>
      <c r="AD83" s="47" t="str">
        <f t="shared" si="108"/>
        <v/>
      </c>
      <c r="AE83" s="47">
        <f t="shared" si="109"/>
        <v>2</v>
      </c>
      <c r="AF83" s="47">
        <f t="shared" si="110"/>
        <v>2</v>
      </c>
      <c r="AG83" s="47">
        <f t="shared" si="111"/>
        <v>2</v>
      </c>
      <c r="AH83" s="46" t="str">
        <f t="shared" si="112"/>
        <v/>
      </c>
      <c r="AI83" s="46" t="str">
        <f t="shared" si="113"/>
        <v/>
      </c>
      <c r="AJ83" s="46" t="str">
        <f t="shared" si="114"/>
        <v/>
      </c>
      <c r="AK83" s="60" t="str">
        <f t="shared" si="115"/>
        <v/>
      </c>
      <c r="AL83" s="76" t="str">
        <f t="shared" si="116"/>
        <v/>
      </c>
      <c r="AM83" s="77" t="str">
        <f t="shared" si="117"/>
        <v/>
      </c>
      <c r="AN83" s="78" t="str">
        <f t="shared" si="118"/>
        <v/>
      </c>
      <c r="AO83" s="78" t="str">
        <f t="shared" si="119"/>
        <v/>
      </c>
      <c r="AP83" s="77" t="str">
        <f t="shared" si="120"/>
        <v/>
      </c>
      <c r="AQ83" s="77">
        <f t="shared" si="121"/>
        <v>8.6999999999999993</v>
      </c>
      <c r="AR83" s="78">
        <f t="shared" si="122"/>
        <v>4.4800000000000004</v>
      </c>
      <c r="AS83" s="78">
        <f t="shared" si="123"/>
        <v>1.45</v>
      </c>
      <c r="AT83" s="49" t="str">
        <f t="shared" si="124"/>
        <v/>
      </c>
      <c r="AU83" s="49" t="str">
        <f t="shared" si="125"/>
        <v/>
      </c>
      <c r="AV83" s="50" t="str">
        <f t="shared" si="126"/>
        <v/>
      </c>
      <c r="AW83" s="62" t="str">
        <f t="shared" si="127"/>
        <v/>
      </c>
      <c r="AX83" s="69" t="str">
        <f t="shared" si="128"/>
        <v/>
      </c>
      <c r="AY83" s="70">
        <f>COUNTIF(E$5:E$204,"="&amp;E83)</f>
        <v>1</v>
      </c>
    </row>
    <row r="84" spans="1:51">
      <c r="A84" s="28" t="s">
        <v>16</v>
      </c>
      <c r="B84" s="27" t="s">
        <v>28</v>
      </c>
      <c r="C84" s="122">
        <f>COUNTIFS(B$4:B$1004,"="&amp;B84,A$4:A$1004,"="&amp;A84,V$4:V$1004,"&gt;"&amp;V84)+1</f>
        <v>6</v>
      </c>
      <c r="D84" s="28">
        <v>184</v>
      </c>
      <c r="E84" s="27" t="s">
        <v>50</v>
      </c>
      <c r="F84" s="29" t="s">
        <v>17</v>
      </c>
      <c r="G84" s="55">
        <f t="shared" si="86"/>
        <v>1</v>
      </c>
      <c r="H84" s="137" t="str">
        <f t="shared" si="87"/>
        <v/>
      </c>
      <c r="I84" s="137">
        <f t="shared" si="88"/>
        <v>2</v>
      </c>
      <c r="J84" s="137" t="str">
        <f t="shared" si="89"/>
        <v/>
      </c>
      <c r="K84" s="56">
        <f t="shared" si="90"/>
        <v>3</v>
      </c>
      <c r="L84" s="55">
        <f t="shared" si="91"/>
        <v>1</v>
      </c>
      <c r="M84" s="137" t="str">
        <f t="shared" si="92"/>
        <v/>
      </c>
      <c r="N84" s="137" t="str">
        <f t="shared" si="93"/>
        <v/>
      </c>
      <c r="O84" s="137">
        <f t="shared" si="94"/>
        <v>2</v>
      </c>
      <c r="P84" s="56">
        <f t="shared" si="95"/>
        <v>3</v>
      </c>
      <c r="Q84" s="55">
        <f t="shared" si="96"/>
        <v>1</v>
      </c>
      <c r="R84" s="137" t="str">
        <f t="shared" si="97"/>
        <v/>
      </c>
      <c r="S84" s="137">
        <f t="shared" si="98"/>
        <v>3</v>
      </c>
      <c r="T84" s="137">
        <f t="shared" si="99"/>
        <v>3</v>
      </c>
      <c r="U84" s="56">
        <f t="shared" si="100"/>
        <v>7</v>
      </c>
      <c r="V84" s="138">
        <f t="shared" si="101"/>
        <v>13</v>
      </c>
      <c r="W84" s="55" t="str">
        <f t="shared" si="102"/>
        <v>F</v>
      </c>
      <c r="X84" s="56" t="str">
        <f t="shared" si="103"/>
        <v>U15</v>
      </c>
      <c r="Y84" s="114">
        <f>COUNTIF(D$5:D$995,"="&amp;D84)-1</f>
        <v>0</v>
      </c>
      <c r="Z84" s="73">
        <f t="shared" si="104"/>
        <v>6</v>
      </c>
      <c r="AA84" s="47" t="str">
        <f t="shared" si="105"/>
        <v/>
      </c>
      <c r="AB84" s="47">
        <f t="shared" si="106"/>
        <v>5</v>
      </c>
      <c r="AC84" s="47">
        <f t="shared" si="107"/>
        <v>7</v>
      </c>
      <c r="AD84" s="47">
        <f t="shared" si="108"/>
        <v>6</v>
      </c>
      <c r="AE84" s="47">
        <f t="shared" si="109"/>
        <v>7</v>
      </c>
      <c r="AF84" s="47">
        <f t="shared" si="110"/>
        <v>7</v>
      </c>
      <c r="AG84" s="47">
        <f t="shared" si="111"/>
        <v>5</v>
      </c>
      <c r="AH84" s="46">
        <f t="shared" si="112"/>
        <v>6</v>
      </c>
      <c r="AI84" s="46" t="str">
        <f t="shared" si="113"/>
        <v/>
      </c>
      <c r="AJ84" s="46">
        <f t="shared" si="114"/>
        <v>4</v>
      </c>
      <c r="AK84" s="60">
        <f t="shared" si="115"/>
        <v>4</v>
      </c>
      <c r="AL84" s="76">
        <f t="shared" si="116"/>
        <v>7.9</v>
      </c>
      <c r="AM84" s="77" t="str">
        <f t="shared" si="117"/>
        <v/>
      </c>
      <c r="AN84" s="78">
        <f t="shared" si="118"/>
        <v>3.98</v>
      </c>
      <c r="AO84" s="78">
        <f t="shared" si="119"/>
        <v>5.53</v>
      </c>
      <c r="AP84" s="77">
        <f t="shared" si="120"/>
        <v>7.8</v>
      </c>
      <c r="AQ84" s="77">
        <f t="shared" si="121"/>
        <v>11.8</v>
      </c>
      <c r="AR84" s="78">
        <f t="shared" si="122"/>
        <v>3.9699</v>
      </c>
      <c r="AS84" s="78">
        <f t="shared" si="123"/>
        <v>1.2499</v>
      </c>
      <c r="AT84" s="49">
        <f t="shared" si="124"/>
        <v>7.7</v>
      </c>
      <c r="AU84" s="49" t="str">
        <f t="shared" si="125"/>
        <v/>
      </c>
      <c r="AV84" s="50">
        <f t="shared" si="126"/>
        <v>1.3</v>
      </c>
      <c r="AW84" s="62">
        <f t="shared" si="127"/>
        <v>5.55</v>
      </c>
      <c r="AX84" s="69" t="str">
        <f t="shared" si="128"/>
        <v/>
      </c>
      <c r="AY84" s="70">
        <f>COUNTIF(E$5:E$204,"="&amp;E84)</f>
        <v>1</v>
      </c>
    </row>
    <row r="85" spans="1:51">
      <c r="A85" s="28" t="s">
        <v>16</v>
      </c>
      <c r="B85" s="27" t="s">
        <v>28</v>
      </c>
      <c r="C85" s="122">
        <f>COUNTIFS(B$4:B$1004,"="&amp;B85,A$4:A$1004,"="&amp;A85,V$4:V$1004,"&gt;"&amp;V85)+1</f>
        <v>7</v>
      </c>
      <c r="D85" s="28">
        <v>177</v>
      </c>
      <c r="E85" s="27" t="s">
        <v>43</v>
      </c>
      <c r="F85" s="29" t="s">
        <v>17</v>
      </c>
      <c r="G85" s="55">
        <f t="shared" si="86"/>
        <v>3</v>
      </c>
      <c r="H85" s="137" t="str">
        <f t="shared" si="87"/>
        <v/>
      </c>
      <c r="I85" s="137" t="str">
        <f t="shared" si="88"/>
        <v/>
      </c>
      <c r="J85" s="137" t="str">
        <f t="shared" si="89"/>
        <v/>
      </c>
      <c r="K85" s="56">
        <f t="shared" si="90"/>
        <v>3</v>
      </c>
      <c r="L85" s="55">
        <f t="shared" si="91"/>
        <v>4</v>
      </c>
      <c r="M85" s="137" t="str">
        <f t="shared" si="92"/>
        <v/>
      </c>
      <c r="N85" s="137" t="str">
        <f t="shared" si="93"/>
        <v/>
      </c>
      <c r="O85" s="137" t="str">
        <f t="shared" si="94"/>
        <v/>
      </c>
      <c r="P85" s="56">
        <f t="shared" si="95"/>
        <v>4</v>
      </c>
      <c r="Q85" s="55">
        <f t="shared" si="96"/>
        <v>3</v>
      </c>
      <c r="R85" s="137" t="str">
        <f t="shared" si="97"/>
        <v/>
      </c>
      <c r="S85" s="137" t="str">
        <f t="shared" si="98"/>
        <v/>
      </c>
      <c r="T85" s="137" t="str">
        <f t="shared" si="99"/>
        <v/>
      </c>
      <c r="U85" s="56">
        <f t="shared" si="100"/>
        <v>3</v>
      </c>
      <c r="V85" s="138">
        <f t="shared" si="101"/>
        <v>10</v>
      </c>
      <c r="W85" s="55" t="str">
        <f t="shared" si="102"/>
        <v>F</v>
      </c>
      <c r="X85" s="56" t="str">
        <f t="shared" si="103"/>
        <v>U15</v>
      </c>
      <c r="Y85" s="114">
        <f>COUNTIF(D$5:D$995,"="&amp;D85)-1</f>
        <v>0</v>
      </c>
      <c r="Z85" s="73">
        <f t="shared" si="104"/>
        <v>4</v>
      </c>
      <c r="AA85" s="47" t="str">
        <f t="shared" si="105"/>
        <v/>
      </c>
      <c r="AB85" s="47">
        <f t="shared" si="106"/>
        <v>9</v>
      </c>
      <c r="AC85" s="47" t="str">
        <f t="shared" si="107"/>
        <v/>
      </c>
      <c r="AD85" s="47">
        <f t="shared" si="108"/>
        <v>3</v>
      </c>
      <c r="AE85" s="47" t="str">
        <f t="shared" si="109"/>
        <v/>
      </c>
      <c r="AF85" s="47">
        <f t="shared" si="110"/>
        <v>10</v>
      </c>
      <c r="AG85" s="47" t="str">
        <f t="shared" si="111"/>
        <v/>
      </c>
      <c r="AH85" s="46">
        <f t="shared" si="112"/>
        <v>4</v>
      </c>
      <c r="AI85" s="46" t="str">
        <f t="shared" si="113"/>
        <v/>
      </c>
      <c r="AJ85" s="46" t="str">
        <f t="shared" si="114"/>
        <v/>
      </c>
      <c r="AK85" s="60" t="str">
        <f t="shared" si="115"/>
        <v/>
      </c>
      <c r="AL85" s="76">
        <f t="shared" si="116"/>
        <v>7.8</v>
      </c>
      <c r="AM85" s="77" t="str">
        <f t="shared" si="117"/>
        <v/>
      </c>
      <c r="AN85" s="78">
        <f t="shared" si="118"/>
        <v>3.27</v>
      </c>
      <c r="AO85" s="78" t="str">
        <f t="shared" si="119"/>
        <v/>
      </c>
      <c r="AP85" s="77">
        <f t="shared" si="120"/>
        <v>7.6</v>
      </c>
      <c r="AQ85" s="77" t="str">
        <f t="shared" si="121"/>
        <v/>
      </c>
      <c r="AR85" s="78">
        <f t="shared" si="122"/>
        <v>3.13</v>
      </c>
      <c r="AS85" s="78" t="str">
        <f t="shared" si="123"/>
        <v/>
      </c>
      <c r="AT85" s="49">
        <f t="shared" si="124"/>
        <v>7.6</v>
      </c>
      <c r="AU85" s="49" t="str">
        <f t="shared" si="125"/>
        <v/>
      </c>
      <c r="AV85" s="50" t="str">
        <f t="shared" si="126"/>
        <v/>
      </c>
      <c r="AW85" s="62" t="str">
        <f t="shared" si="127"/>
        <v/>
      </c>
      <c r="AX85" s="69" t="str">
        <f t="shared" si="128"/>
        <v/>
      </c>
      <c r="AY85" s="70">
        <f>COUNTIF(E$5:E$204,"="&amp;E85)</f>
        <v>1</v>
      </c>
    </row>
    <row r="86" spans="1:51">
      <c r="A86" s="28" t="s">
        <v>16</v>
      </c>
      <c r="B86" s="115" t="s">
        <v>28</v>
      </c>
      <c r="C86" s="122">
        <f>COUNTIFS(B$4:B$1004,"="&amp;B86,A$4:A$1004,"="&amp;A86,V$4:V$1004,"&gt;"&amp;V86)+1</f>
        <v>8</v>
      </c>
      <c r="D86" s="28">
        <v>991</v>
      </c>
      <c r="E86" s="115" t="s">
        <v>160</v>
      </c>
      <c r="F86" s="29" t="s">
        <v>100</v>
      </c>
      <c r="G86" s="55" t="str">
        <f t="shared" si="86"/>
        <v/>
      </c>
      <c r="H86" s="137" t="str">
        <f t="shared" si="87"/>
        <v/>
      </c>
      <c r="I86" s="137" t="str">
        <f t="shared" si="88"/>
        <v/>
      </c>
      <c r="J86" s="137" t="str">
        <f t="shared" si="89"/>
        <v/>
      </c>
      <c r="K86" s="56">
        <f t="shared" si="90"/>
        <v>0</v>
      </c>
      <c r="L86" s="55">
        <f t="shared" si="91"/>
        <v>3</v>
      </c>
      <c r="M86" s="137">
        <f t="shared" si="92"/>
        <v>2</v>
      </c>
      <c r="N86" s="137" t="str">
        <f t="shared" si="93"/>
        <v/>
      </c>
      <c r="O86" s="137" t="str">
        <f t="shared" si="94"/>
        <v/>
      </c>
      <c r="P86" s="56">
        <f t="shared" si="95"/>
        <v>5</v>
      </c>
      <c r="Q86" s="55">
        <f t="shared" si="96"/>
        <v>1</v>
      </c>
      <c r="R86" s="137">
        <f t="shared" si="97"/>
        <v>3</v>
      </c>
      <c r="S86" s="137" t="str">
        <f t="shared" si="98"/>
        <v/>
      </c>
      <c r="T86" s="137" t="str">
        <f t="shared" si="99"/>
        <v/>
      </c>
      <c r="U86" s="56">
        <f t="shared" si="100"/>
        <v>4</v>
      </c>
      <c r="V86" s="138">
        <f t="shared" si="101"/>
        <v>9</v>
      </c>
      <c r="W86" s="55" t="str">
        <f t="shared" si="102"/>
        <v>F</v>
      </c>
      <c r="X86" s="31" t="str">
        <f t="shared" si="103"/>
        <v>U15</v>
      </c>
      <c r="Y86" s="114">
        <f>COUNTIF(D$5:D$995,"="&amp;D86)-1</f>
        <v>0</v>
      </c>
      <c r="Z86" s="73" t="str">
        <f t="shared" si="104"/>
        <v/>
      </c>
      <c r="AA86" s="47" t="str">
        <f t="shared" si="105"/>
        <v/>
      </c>
      <c r="AB86" s="47" t="str">
        <f t="shared" si="106"/>
        <v/>
      </c>
      <c r="AC86" s="47" t="str">
        <f t="shared" si="107"/>
        <v/>
      </c>
      <c r="AD86" s="47">
        <f t="shared" si="108"/>
        <v>4</v>
      </c>
      <c r="AE86" s="47">
        <f t="shared" si="109"/>
        <v>5</v>
      </c>
      <c r="AF86" s="47">
        <f t="shared" si="110"/>
        <v>9</v>
      </c>
      <c r="AG86" s="47" t="str">
        <f t="shared" si="111"/>
        <v/>
      </c>
      <c r="AH86" s="46">
        <f t="shared" si="112"/>
        <v>6</v>
      </c>
      <c r="AI86" s="46">
        <f t="shared" si="113"/>
        <v>4</v>
      </c>
      <c r="AJ86" s="46" t="str">
        <f t="shared" si="114"/>
        <v/>
      </c>
      <c r="AK86" s="60" t="str">
        <f t="shared" si="115"/>
        <v/>
      </c>
      <c r="AL86" s="76" t="str">
        <f t="shared" si="116"/>
        <v/>
      </c>
      <c r="AM86" s="77" t="str">
        <f t="shared" si="117"/>
        <v/>
      </c>
      <c r="AN86" s="78" t="str">
        <f t="shared" si="118"/>
        <v/>
      </c>
      <c r="AO86" s="78" t="str">
        <f t="shared" si="119"/>
        <v/>
      </c>
      <c r="AP86" s="77">
        <f t="shared" si="120"/>
        <v>7.7</v>
      </c>
      <c r="AQ86" s="77">
        <f t="shared" si="121"/>
        <v>10.3</v>
      </c>
      <c r="AR86" s="78">
        <f t="shared" si="122"/>
        <v>3.61</v>
      </c>
      <c r="AS86" s="78" t="str">
        <f t="shared" si="123"/>
        <v/>
      </c>
      <c r="AT86" s="49">
        <f t="shared" si="124"/>
        <v>7.7</v>
      </c>
      <c r="AU86" s="49">
        <f t="shared" si="125"/>
        <v>10.3</v>
      </c>
      <c r="AV86" s="50" t="str">
        <f t="shared" si="126"/>
        <v/>
      </c>
      <c r="AW86" s="62" t="str">
        <f t="shared" si="127"/>
        <v/>
      </c>
      <c r="AX86" s="69" t="str">
        <f t="shared" si="128"/>
        <v>new</v>
      </c>
      <c r="AY86" s="70">
        <f>COUNTIF(E$5:E$204,"="&amp;E86)</f>
        <v>1</v>
      </c>
    </row>
    <row r="87" spans="1:51">
      <c r="A87" s="28" t="s">
        <v>16</v>
      </c>
      <c r="B87" s="27" t="s">
        <v>28</v>
      </c>
      <c r="C87" s="122">
        <f>COUNTIFS(B$4:B$1004,"="&amp;B87,A$4:A$1004,"="&amp;A87,V$4:V$1004,"&gt;"&amp;V87)+1</f>
        <v>9</v>
      </c>
      <c r="D87" s="28">
        <v>185</v>
      </c>
      <c r="E87" s="27" t="s">
        <v>51</v>
      </c>
      <c r="F87" s="29" t="s">
        <v>52</v>
      </c>
      <c r="G87" s="55" t="str">
        <f t="shared" si="86"/>
        <v/>
      </c>
      <c r="H87" s="137">
        <f t="shared" si="87"/>
        <v>3</v>
      </c>
      <c r="I87" s="137">
        <f t="shared" si="88"/>
        <v>1</v>
      </c>
      <c r="J87" s="137" t="str">
        <f t="shared" si="89"/>
        <v/>
      </c>
      <c r="K87" s="56">
        <f t="shared" si="90"/>
        <v>4</v>
      </c>
      <c r="L87" s="55" t="str">
        <f t="shared" si="91"/>
        <v/>
      </c>
      <c r="M87" s="137">
        <f t="shared" si="92"/>
        <v>1</v>
      </c>
      <c r="N87" s="137">
        <f t="shared" si="93"/>
        <v>2</v>
      </c>
      <c r="O87" s="137" t="str">
        <f t="shared" si="94"/>
        <v/>
      </c>
      <c r="P87" s="56">
        <f t="shared" si="95"/>
        <v>3</v>
      </c>
      <c r="Q87" s="55" t="str">
        <f t="shared" si="96"/>
        <v/>
      </c>
      <c r="R87" s="137" t="str">
        <f t="shared" si="97"/>
        <v/>
      </c>
      <c r="S87" s="137" t="str">
        <f t="shared" si="98"/>
        <v/>
      </c>
      <c r="T87" s="137" t="str">
        <f t="shared" si="99"/>
        <v/>
      </c>
      <c r="U87" s="56">
        <f t="shared" si="100"/>
        <v>0</v>
      </c>
      <c r="V87" s="138">
        <f t="shared" si="101"/>
        <v>7</v>
      </c>
      <c r="W87" s="55" t="str">
        <f t="shared" si="102"/>
        <v>F</v>
      </c>
      <c r="X87" s="56" t="str">
        <f t="shared" si="103"/>
        <v>U15</v>
      </c>
      <c r="Y87" s="114">
        <f>COUNTIF(D$5:D$995,"="&amp;D87)-1</f>
        <v>0</v>
      </c>
      <c r="Z87" s="73">
        <f t="shared" si="104"/>
        <v>12</v>
      </c>
      <c r="AA87" s="47">
        <f t="shared" si="105"/>
        <v>4</v>
      </c>
      <c r="AB87" s="47">
        <f t="shared" si="106"/>
        <v>6</v>
      </c>
      <c r="AC87" s="47" t="str">
        <f t="shared" si="107"/>
        <v/>
      </c>
      <c r="AD87" s="47">
        <f t="shared" si="108"/>
        <v>10</v>
      </c>
      <c r="AE87" s="47">
        <f t="shared" si="109"/>
        <v>6</v>
      </c>
      <c r="AF87" s="47">
        <f t="shared" si="110"/>
        <v>5</v>
      </c>
      <c r="AG87" s="47" t="str">
        <f t="shared" si="111"/>
        <v/>
      </c>
      <c r="AH87" s="46" t="str">
        <f t="shared" si="112"/>
        <v/>
      </c>
      <c r="AI87" s="46" t="str">
        <f t="shared" si="113"/>
        <v/>
      </c>
      <c r="AJ87" s="46" t="str">
        <f t="shared" si="114"/>
        <v/>
      </c>
      <c r="AK87" s="60" t="str">
        <f t="shared" si="115"/>
        <v/>
      </c>
      <c r="AL87" s="76">
        <f t="shared" si="116"/>
        <v>8.5</v>
      </c>
      <c r="AM87" s="77">
        <f t="shared" si="117"/>
        <v>11.5</v>
      </c>
      <c r="AN87" s="78">
        <f t="shared" si="118"/>
        <v>3.92</v>
      </c>
      <c r="AO87" s="78" t="str">
        <f t="shared" si="119"/>
        <v/>
      </c>
      <c r="AP87" s="77">
        <f t="shared" si="120"/>
        <v>8.3000000000000007</v>
      </c>
      <c r="AQ87" s="77">
        <f t="shared" si="121"/>
        <v>11.1</v>
      </c>
      <c r="AR87" s="78">
        <f t="shared" si="122"/>
        <v>4</v>
      </c>
      <c r="AS87" s="78" t="str">
        <f t="shared" si="123"/>
        <v/>
      </c>
      <c r="AT87" s="49" t="str">
        <f t="shared" si="124"/>
        <v/>
      </c>
      <c r="AU87" s="49" t="str">
        <f t="shared" si="125"/>
        <v/>
      </c>
      <c r="AV87" s="50" t="str">
        <f t="shared" si="126"/>
        <v/>
      </c>
      <c r="AW87" s="62" t="str">
        <f t="shared" si="127"/>
        <v/>
      </c>
      <c r="AX87" s="69" t="str">
        <f t="shared" si="128"/>
        <v/>
      </c>
      <c r="AY87" s="70">
        <f>COUNTIF(E$5:E$204,"="&amp;E87)</f>
        <v>1</v>
      </c>
    </row>
    <row r="88" spans="1:51">
      <c r="A88" s="28" t="s">
        <v>16</v>
      </c>
      <c r="B88" s="27" t="s">
        <v>28</v>
      </c>
      <c r="C88" s="122">
        <f>COUNTIFS(B$4:B$1004,"="&amp;B88,A$4:A$1004,"="&amp;A88,V$4:V$1004,"&gt;"&amp;V88)+1</f>
        <v>9</v>
      </c>
      <c r="D88" s="28">
        <v>183</v>
      </c>
      <c r="E88" s="27" t="s">
        <v>49</v>
      </c>
      <c r="F88" s="29" t="s">
        <v>26</v>
      </c>
      <c r="G88" s="55" t="str">
        <f t="shared" si="86"/>
        <v/>
      </c>
      <c r="H88" s="137" t="str">
        <f t="shared" si="87"/>
        <v/>
      </c>
      <c r="I88" s="137" t="str">
        <f t="shared" si="88"/>
        <v/>
      </c>
      <c r="J88" s="137">
        <f t="shared" si="89"/>
        <v>7</v>
      </c>
      <c r="K88" s="56">
        <f t="shared" si="90"/>
        <v>7</v>
      </c>
      <c r="L88" s="55" t="str">
        <f t="shared" si="91"/>
        <v/>
      </c>
      <c r="M88" s="137" t="str">
        <f t="shared" si="92"/>
        <v/>
      </c>
      <c r="N88" s="137" t="str">
        <f t="shared" si="93"/>
        <v/>
      </c>
      <c r="O88" s="137" t="str">
        <f t="shared" si="94"/>
        <v/>
      </c>
      <c r="P88" s="56">
        <f t="shared" si="95"/>
        <v>0</v>
      </c>
      <c r="Q88" s="55" t="str">
        <f t="shared" si="96"/>
        <v/>
      </c>
      <c r="R88" s="137" t="str">
        <f t="shared" si="97"/>
        <v/>
      </c>
      <c r="S88" s="137" t="str">
        <f t="shared" si="98"/>
        <v/>
      </c>
      <c r="T88" s="137" t="str">
        <f t="shared" si="99"/>
        <v/>
      </c>
      <c r="U88" s="56">
        <f t="shared" si="100"/>
        <v>0</v>
      </c>
      <c r="V88" s="138">
        <f t="shared" si="101"/>
        <v>7</v>
      </c>
      <c r="W88" s="55" t="str">
        <f t="shared" si="102"/>
        <v>F</v>
      </c>
      <c r="X88" s="56" t="str">
        <f t="shared" si="103"/>
        <v>U15</v>
      </c>
      <c r="Y88" s="114">
        <f>COUNTIF(D$5:D$995,"="&amp;D88)-1</f>
        <v>0</v>
      </c>
      <c r="Z88" s="73" t="str">
        <f t="shared" si="104"/>
        <v/>
      </c>
      <c r="AA88" s="47" t="str">
        <f t="shared" si="105"/>
        <v/>
      </c>
      <c r="AB88" s="47" t="str">
        <f t="shared" si="106"/>
        <v/>
      </c>
      <c r="AC88" s="47">
        <f t="shared" si="107"/>
        <v>1</v>
      </c>
      <c r="AD88" s="47" t="str">
        <f t="shared" si="108"/>
        <v/>
      </c>
      <c r="AE88" s="47" t="str">
        <f t="shared" si="109"/>
        <v/>
      </c>
      <c r="AF88" s="47" t="str">
        <f t="shared" si="110"/>
        <v/>
      </c>
      <c r="AG88" s="47" t="str">
        <f t="shared" si="111"/>
        <v/>
      </c>
      <c r="AH88" s="46" t="str">
        <f t="shared" si="112"/>
        <v/>
      </c>
      <c r="AI88" s="46" t="str">
        <f t="shared" si="113"/>
        <v/>
      </c>
      <c r="AJ88" s="46" t="str">
        <f t="shared" si="114"/>
        <v/>
      </c>
      <c r="AK88" s="60" t="str">
        <f t="shared" si="115"/>
        <v/>
      </c>
      <c r="AL88" s="76" t="str">
        <f t="shared" si="116"/>
        <v/>
      </c>
      <c r="AM88" s="77" t="str">
        <f t="shared" si="117"/>
        <v/>
      </c>
      <c r="AN88" s="78" t="str">
        <f t="shared" si="118"/>
        <v/>
      </c>
      <c r="AO88" s="78">
        <f t="shared" si="119"/>
        <v>8.75</v>
      </c>
      <c r="AP88" s="77" t="str">
        <f t="shared" si="120"/>
        <v/>
      </c>
      <c r="AQ88" s="77" t="str">
        <f t="shared" si="121"/>
        <v/>
      </c>
      <c r="AR88" s="78" t="str">
        <f t="shared" si="122"/>
        <v/>
      </c>
      <c r="AS88" s="78" t="str">
        <f t="shared" si="123"/>
        <v/>
      </c>
      <c r="AT88" s="49" t="str">
        <f t="shared" si="124"/>
        <v/>
      </c>
      <c r="AU88" s="49" t="str">
        <f t="shared" si="125"/>
        <v/>
      </c>
      <c r="AV88" s="50" t="str">
        <f t="shared" si="126"/>
        <v/>
      </c>
      <c r="AW88" s="62" t="str">
        <f t="shared" si="127"/>
        <v/>
      </c>
      <c r="AX88" s="69" t="str">
        <f t="shared" si="128"/>
        <v/>
      </c>
      <c r="AY88" s="70">
        <f>COUNTIF(E$5:E$204,"="&amp;E88)</f>
        <v>1</v>
      </c>
    </row>
    <row r="89" spans="1:51">
      <c r="A89" s="28" t="s">
        <v>16</v>
      </c>
      <c r="B89" s="27" t="s">
        <v>28</v>
      </c>
      <c r="C89" s="122">
        <f>COUNTIFS(B$4:B$1004,"="&amp;B89,A$4:A$1004,"="&amp;A89,V$4:V$1004,"&gt;"&amp;V89)+1</f>
        <v>11</v>
      </c>
      <c r="D89" s="28">
        <v>992</v>
      </c>
      <c r="E89" s="27" t="s">
        <v>57</v>
      </c>
      <c r="F89" s="29" t="s">
        <v>29</v>
      </c>
      <c r="G89" s="55">
        <f t="shared" si="86"/>
        <v>3</v>
      </c>
      <c r="H89" s="137" t="str">
        <f t="shared" si="87"/>
        <v/>
      </c>
      <c r="I89" s="137" t="str">
        <f t="shared" si="88"/>
        <v/>
      </c>
      <c r="J89" s="137">
        <f t="shared" si="89"/>
        <v>1</v>
      </c>
      <c r="K89" s="56">
        <f t="shared" si="90"/>
        <v>4</v>
      </c>
      <c r="L89" s="55">
        <f t="shared" si="91"/>
        <v>1</v>
      </c>
      <c r="M89" s="137" t="str">
        <f t="shared" si="92"/>
        <v/>
      </c>
      <c r="N89" s="137">
        <f t="shared" si="93"/>
        <v>1</v>
      </c>
      <c r="O89" s="137" t="str">
        <f t="shared" si="94"/>
        <v/>
      </c>
      <c r="P89" s="56">
        <f t="shared" si="95"/>
        <v>2</v>
      </c>
      <c r="Q89" s="55" t="str">
        <f t="shared" si="96"/>
        <v/>
      </c>
      <c r="R89" s="137" t="str">
        <f t="shared" si="97"/>
        <v/>
      </c>
      <c r="S89" s="137" t="str">
        <f t="shared" si="98"/>
        <v/>
      </c>
      <c r="T89" s="137" t="str">
        <f t="shared" si="99"/>
        <v/>
      </c>
      <c r="U89" s="56">
        <f t="shared" si="100"/>
        <v>0</v>
      </c>
      <c r="V89" s="138">
        <f t="shared" si="101"/>
        <v>6</v>
      </c>
      <c r="W89" s="55" t="str">
        <f t="shared" si="102"/>
        <v>F</v>
      </c>
      <c r="X89" s="56" t="str">
        <f t="shared" si="103"/>
        <v>U15</v>
      </c>
      <c r="Y89" s="114">
        <f>COUNTIF(D$5:D$995,"="&amp;D89)-1</f>
        <v>0</v>
      </c>
      <c r="Z89" s="73">
        <f t="shared" si="104"/>
        <v>4</v>
      </c>
      <c r="AA89" s="47" t="str">
        <f t="shared" si="105"/>
        <v/>
      </c>
      <c r="AB89" s="47">
        <f t="shared" si="106"/>
        <v>8</v>
      </c>
      <c r="AC89" s="47">
        <f t="shared" si="107"/>
        <v>6</v>
      </c>
      <c r="AD89" s="47">
        <f t="shared" si="108"/>
        <v>6</v>
      </c>
      <c r="AE89" s="47" t="str">
        <f t="shared" si="109"/>
        <v/>
      </c>
      <c r="AF89" s="47">
        <f t="shared" si="110"/>
        <v>6</v>
      </c>
      <c r="AG89" s="47" t="str">
        <f t="shared" si="111"/>
        <v/>
      </c>
      <c r="AH89" s="46" t="str">
        <f t="shared" si="112"/>
        <v/>
      </c>
      <c r="AI89" s="46" t="str">
        <f t="shared" si="113"/>
        <v/>
      </c>
      <c r="AJ89" s="46" t="str">
        <f t="shared" si="114"/>
        <v/>
      </c>
      <c r="AK89" s="60" t="str">
        <f t="shared" si="115"/>
        <v/>
      </c>
      <c r="AL89" s="76">
        <f t="shared" si="116"/>
        <v>7.8</v>
      </c>
      <c r="AM89" s="77" t="str">
        <f t="shared" si="117"/>
        <v/>
      </c>
      <c r="AN89" s="78">
        <f t="shared" si="118"/>
        <v>3.53</v>
      </c>
      <c r="AO89" s="78">
        <f t="shared" si="119"/>
        <v>5.8</v>
      </c>
      <c r="AP89" s="77">
        <f t="shared" si="120"/>
        <v>7.8</v>
      </c>
      <c r="AQ89" s="77" t="str">
        <f t="shared" si="121"/>
        <v/>
      </c>
      <c r="AR89" s="78">
        <f t="shared" si="122"/>
        <v>3.97</v>
      </c>
      <c r="AS89" s="78" t="str">
        <f t="shared" si="123"/>
        <v/>
      </c>
      <c r="AT89" s="49" t="str">
        <f t="shared" si="124"/>
        <v/>
      </c>
      <c r="AU89" s="49" t="str">
        <f t="shared" si="125"/>
        <v/>
      </c>
      <c r="AV89" s="50" t="str">
        <f t="shared" si="126"/>
        <v/>
      </c>
      <c r="AW89" s="62" t="str">
        <f t="shared" si="127"/>
        <v/>
      </c>
      <c r="AX89" s="69" t="str">
        <f t="shared" si="128"/>
        <v/>
      </c>
      <c r="AY89" s="70">
        <f>COUNTIF(E$5:E$204,"="&amp;E89)</f>
        <v>1</v>
      </c>
    </row>
    <row r="90" spans="1:51">
      <c r="A90" s="28" t="s">
        <v>16</v>
      </c>
      <c r="B90" s="27" t="s">
        <v>28</v>
      </c>
      <c r="C90" s="122">
        <f>COUNTIFS(B$4:B$1004,"="&amp;B90,A$4:A$1004,"="&amp;A90,V$4:V$1004,"&gt;"&amp;V90)+1</f>
        <v>12</v>
      </c>
      <c r="D90" s="28">
        <v>193</v>
      </c>
      <c r="E90" s="27" t="s">
        <v>60</v>
      </c>
      <c r="F90" s="29" t="s">
        <v>10</v>
      </c>
      <c r="G90" s="55">
        <f t="shared" si="86"/>
        <v>1</v>
      </c>
      <c r="H90" s="137" t="str">
        <f t="shared" si="87"/>
        <v/>
      </c>
      <c r="I90" s="137" t="str">
        <f t="shared" si="88"/>
        <v/>
      </c>
      <c r="J90" s="137" t="str">
        <f t="shared" si="89"/>
        <v/>
      </c>
      <c r="K90" s="56">
        <f t="shared" si="90"/>
        <v>1</v>
      </c>
      <c r="L90" s="55">
        <f t="shared" si="91"/>
        <v>3</v>
      </c>
      <c r="M90" s="137" t="str">
        <f t="shared" si="92"/>
        <v/>
      </c>
      <c r="N90" s="137" t="str">
        <f t="shared" si="93"/>
        <v/>
      </c>
      <c r="O90" s="137" t="str">
        <f t="shared" si="94"/>
        <v/>
      </c>
      <c r="P90" s="56">
        <f t="shared" si="95"/>
        <v>3</v>
      </c>
      <c r="Q90" s="55">
        <f t="shared" si="96"/>
        <v>1</v>
      </c>
      <c r="R90" s="137" t="str">
        <f t="shared" si="97"/>
        <v/>
      </c>
      <c r="S90" s="137" t="str">
        <f t="shared" si="98"/>
        <v/>
      </c>
      <c r="T90" s="137" t="str">
        <f t="shared" si="99"/>
        <v/>
      </c>
      <c r="U90" s="56">
        <f t="shared" si="100"/>
        <v>1</v>
      </c>
      <c r="V90" s="138">
        <f t="shared" si="101"/>
        <v>5</v>
      </c>
      <c r="W90" s="55" t="str">
        <f t="shared" si="102"/>
        <v>F</v>
      </c>
      <c r="X90" s="56" t="str">
        <f t="shared" si="103"/>
        <v>U15</v>
      </c>
      <c r="Y90" s="114">
        <f>COUNTIF(D$5:D$995,"="&amp;D90)-1</f>
        <v>0</v>
      </c>
      <c r="Z90" s="73">
        <f t="shared" si="104"/>
        <v>6</v>
      </c>
      <c r="AA90" s="47" t="str">
        <f t="shared" si="105"/>
        <v/>
      </c>
      <c r="AB90" s="47" t="str">
        <f t="shared" si="106"/>
        <v/>
      </c>
      <c r="AC90" s="47" t="str">
        <f t="shared" si="107"/>
        <v/>
      </c>
      <c r="AD90" s="47">
        <f t="shared" si="108"/>
        <v>4</v>
      </c>
      <c r="AE90" s="47" t="str">
        <f t="shared" si="109"/>
        <v/>
      </c>
      <c r="AF90" s="47" t="str">
        <f t="shared" si="110"/>
        <v/>
      </c>
      <c r="AG90" s="47" t="str">
        <f t="shared" si="111"/>
        <v/>
      </c>
      <c r="AH90" s="46">
        <f t="shared" si="112"/>
        <v>6</v>
      </c>
      <c r="AI90" s="46" t="str">
        <f t="shared" si="113"/>
        <v/>
      </c>
      <c r="AJ90" s="46" t="str">
        <f t="shared" si="114"/>
        <v/>
      </c>
      <c r="AK90" s="60" t="str">
        <f t="shared" si="115"/>
        <v/>
      </c>
      <c r="AL90" s="76">
        <f t="shared" si="116"/>
        <v>7.9</v>
      </c>
      <c r="AM90" s="77" t="str">
        <f t="shared" si="117"/>
        <v/>
      </c>
      <c r="AN90" s="78" t="str">
        <f t="shared" si="118"/>
        <v/>
      </c>
      <c r="AO90" s="78" t="str">
        <f t="shared" si="119"/>
        <v/>
      </c>
      <c r="AP90" s="77">
        <f t="shared" si="120"/>
        <v>7.7</v>
      </c>
      <c r="AQ90" s="77" t="str">
        <f t="shared" si="121"/>
        <v/>
      </c>
      <c r="AR90" s="78" t="str">
        <f t="shared" si="122"/>
        <v/>
      </c>
      <c r="AS90" s="78" t="str">
        <f t="shared" si="123"/>
        <v/>
      </c>
      <c r="AT90" s="49">
        <f t="shared" si="124"/>
        <v>7.7</v>
      </c>
      <c r="AU90" s="49" t="str">
        <f t="shared" si="125"/>
        <v/>
      </c>
      <c r="AV90" s="50" t="str">
        <f t="shared" si="126"/>
        <v/>
      </c>
      <c r="AW90" s="62" t="str">
        <f t="shared" si="127"/>
        <v/>
      </c>
      <c r="AX90" s="69" t="str">
        <f t="shared" si="128"/>
        <v/>
      </c>
      <c r="AY90" s="70">
        <f>COUNTIF(E$5:E$204,"="&amp;E90)</f>
        <v>1</v>
      </c>
    </row>
    <row r="91" spans="1:51">
      <c r="A91" s="28" t="s">
        <v>16</v>
      </c>
      <c r="B91" s="27" t="s">
        <v>28</v>
      </c>
      <c r="C91" s="122">
        <f>COUNTIFS(B$4:B$1004,"="&amp;B91,A$4:A$1004,"="&amp;A91,V$4:V$1004,"&gt;"&amp;V91)+1</f>
        <v>12</v>
      </c>
      <c r="D91" s="28">
        <v>912</v>
      </c>
      <c r="E91" s="27" t="s">
        <v>84</v>
      </c>
      <c r="F91" s="29" t="s">
        <v>17</v>
      </c>
      <c r="G91" s="55" t="str">
        <f t="shared" si="86"/>
        <v/>
      </c>
      <c r="H91" s="137" t="str">
        <f t="shared" si="87"/>
        <v/>
      </c>
      <c r="I91" s="137" t="str">
        <f t="shared" si="88"/>
        <v/>
      </c>
      <c r="J91" s="137" t="str">
        <f t="shared" si="89"/>
        <v/>
      </c>
      <c r="K91" s="56">
        <f t="shared" si="90"/>
        <v>0</v>
      </c>
      <c r="L91" s="55" t="str">
        <f t="shared" si="91"/>
        <v/>
      </c>
      <c r="M91" s="137" t="str">
        <f t="shared" si="92"/>
        <v/>
      </c>
      <c r="N91" s="137" t="str">
        <f t="shared" si="93"/>
        <v/>
      </c>
      <c r="O91" s="137">
        <f t="shared" si="94"/>
        <v>3</v>
      </c>
      <c r="P91" s="56">
        <f t="shared" si="95"/>
        <v>3</v>
      </c>
      <c r="Q91" s="55" t="str">
        <f t="shared" si="96"/>
        <v/>
      </c>
      <c r="R91" s="137" t="str">
        <f t="shared" si="97"/>
        <v/>
      </c>
      <c r="S91" s="137">
        <f t="shared" si="98"/>
        <v>2</v>
      </c>
      <c r="T91" s="137" t="str">
        <f t="shared" si="99"/>
        <v/>
      </c>
      <c r="U91" s="56">
        <f t="shared" si="100"/>
        <v>2</v>
      </c>
      <c r="V91" s="138">
        <f t="shared" si="101"/>
        <v>5</v>
      </c>
      <c r="W91" s="55" t="str">
        <f t="shared" si="102"/>
        <v>F</v>
      </c>
      <c r="X91" s="57" t="str">
        <f t="shared" si="103"/>
        <v>U15</v>
      </c>
      <c r="Y91" s="114">
        <f>COUNTIF(D$5:D$995,"="&amp;D91)-1</f>
        <v>0</v>
      </c>
      <c r="Z91" s="73" t="str">
        <f t="shared" si="104"/>
        <v/>
      </c>
      <c r="AA91" s="47" t="str">
        <f t="shared" si="105"/>
        <v/>
      </c>
      <c r="AB91" s="47">
        <f t="shared" si="106"/>
        <v>7</v>
      </c>
      <c r="AC91" s="47" t="str">
        <f t="shared" si="107"/>
        <v/>
      </c>
      <c r="AD91" s="47" t="str">
        <f t="shared" si="108"/>
        <v/>
      </c>
      <c r="AE91" s="47" t="str">
        <f t="shared" si="109"/>
        <v/>
      </c>
      <c r="AF91" s="47">
        <f t="shared" si="110"/>
        <v>8</v>
      </c>
      <c r="AG91" s="47">
        <f t="shared" si="111"/>
        <v>4</v>
      </c>
      <c r="AH91" s="46" t="str">
        <f t="shared" si="112"/>
        <v/>
      </c>
      <c r="AI91" s="46" t="str">
        <f t="shared" si="113"/>
        <v/>
      </c>
      <c r="AJ91" s="46">
        <f t="shared" si="114"/>
        <v>5</v>
      </c>
      <c r="AK91" s="60" t="str">
        <f t="shared" si="115"/>
        <v/>
      </c>
      <c r="AL91" s="76" t="str">
        <f t="shared" si="116"/>
        <v/>
      </c>
      <c r="AM91" s="77" t="str">
        <f t="shared" si="117"/>
        <v/>
      </c>
      <c r="AN91" s="78">
        <f t="shared" si="118"/>
        <v>3.78</v>
      </c>
      <c r="AO91" s="78" t="str">
        <f t="shared" si="119"/>
        <v/>
      </c>
      <c r="AP91" s="77" t="str">
        <f t="shared" si="120"/>
        <v/>
      </c>
      <c r="AQ91" s="77" t="str">
        <f t="shared" si="121"/>
        <v/>
      </c>
      <c r="AR91" s="78">
        <f t="shared" si="122"/>
        <v>3.85</v>
      </c>
      <c r="AS91" s="78">
        <f t="shared" si="123"/>
        <v>1.25</v>
      </c>
      <c r="AT91" s="49" t="str">
        <f t="shared" si="124"/>
        <v/>
      </c>
      <c r="AU91" s="49" t="str">
        <f t="shared" si="125"/>
        <v/>
      </c>
      <c r="AV91" s="50">
        <f t="shared" si="126"/>
        <v>1.2999000000000001</v>
      </c>
      <c r="AW91" s="62" t="str">
        <f t="shared" si="127"/>
        <v/>
      </c>
      <c r="AX91" s="69" t="str">
        <f t="shared" si="128"/>
        <v/>
      </c>
      <c r="AY91" s="70">
        <f>COUNTIF(E$5:E$204,"="&amp;E91)</f>
        <v>1</v>
      </c>
    </row>
    <row r="92" spans="1:51">
      <c r="A92" s="28" t="s">
        <v>16</v>
      </c>
      <c r="B92" s="27" t="s">
        <v>28</v>
      </c>
      <c r="C92" s="122">
        <f>COUNTIFS(B$4:B$1004,"="&amp;B92,A$4:A$1004,"="&amp;A92,V$4:V$1004,"&gt;"&amp;V92)+1</f>
        <v>14</v>
      </c>
      <c r="D92" s="28">
        <v>321</v>
      </c>
      <c r="E92" s="27" t="s">
        <v>244</v>
      </c>
      <c r="F92" s="29" t="s">
        <v>82</v>
      </c>
      <c r="G92" s="55" t="str">
        <f t="shared" si="86"/>
        <v/>
      </c>
      <c r="H92" s="137" t="str">
        <f t="shared" si="87"/>
        <v/>
      </c>
      <c r="I92" s="137" t="str">
        <f t="shared" si="88"/>
        <v/>
      </c>
      <c r="J92" s="137" t="str">
        <f t="shared" si="89"/>
        <v/>
      </c>
      <c r="K92" s="56">
        <f t="shared" si="90"/>
        <v>0</v>
      </c>
      <c r="L92" s="55" t="str">
        <f t="shared" si="91"/>
        <v/>
      </c>
      <c r="M92" s="137" t="str">
        <f t="shared" si="92"/>
        <v/>
      </c>
      <c r="N92" s="137" t="str">
        <f t="shared" si="93"/>
        <v/>
      </c>
      <c r="O92" s="137" t="str">
        <f t="shared" si="94"/>
        <v/>
      </c>
      <c r="P92" s="56">
        <f t="shared" si="95"/>
        <v>0</v>
      </c>
      <c r="Q92" s="55" t="str">
        <f t="shared" si="96"/>
        <v/>
      </c>
      <c r="R92" s="137">
        <f t="shared" si="97"/>
        <v>1</v>
      </c>
      <c r="S92" s="137">
        <f t="shared" si="98"/>
        <v>1</v>
      </c>
      <c r="T92" s="137">
        <f t="shared" si="99"/>
        <v>2</v>
      </c>
      <c r="U92" s="56">
        <f t="shared" si="100"/>
        <v>4</v>
      </c>
      <c r="V92" s="138">
        <f t="shared" si="101"/>
        <v>4</v>
      </c>
      <c r="W92" s="55" t="str">
        <f t="shared" si="102"/>
        <v>F</v>
      </c>
      <c r="X92" s="56" t="str">
        <f t="shared" si="103"/>
        <v>U15</v>
      </c>
      <c r="Y92" s="114">
        <f>COUNTIF(D$5:D$995,"="&amp;D92)-1</f>
        <v>0</v>
      </c>
      <c r="Z92" s="73" t="str">
        <f t="shared" si="104"/>
        <v/>
      </c>
      <c r="AA92" s="47" t="str">
        <f t="shared" si="105"/>
        <v/>
      </c>
      <c r="AB92" s="47" t="str">
        <f t="shared" si="106"/>
        <v/>
      </c>
      <c r="AC92" s="47" t="str">
        <f t="shared" si="107"/>
        <v/>
      </c>
      <c r="AD92" s="47" t="str">
        <f t="shared" si="108"/>
        <v/>
      </c>
      <c r="AE92" s="47" t="str">
        <f t="shared" si="109"/>
        <v/>
      </c>
      <c r="AF92" s="47" t="str">
        <f t="shared" si="110"/>
        <v/>
      </c>
      <c r="AG92" s="47" t="str">
        <f t="shared" si="111"/>
        <v/>
      </c>
      <c r="AH92" s="46">
        <f t="shared" si="112"/>
        <v>9</v>
      </c>
      <c r="AI92" s="46">
        <f t="shared" si="113"/>
        <v>6</v>
      </c>
      <c r="AJ92" s="46">
        <f t="shared" si="114"/>
        <v>6</v>
      </c>
      <c r="AK92" s="60">
        <f t="shared" si="115"/>
        <v>5</v>
      </c>
      <c r="AL92" s="76" t="str">
        <f t="shared" si="116"/>
        <v/>
      </c>
      <c r="AM92" s="77" t="str">
        <f t="shared" si="117"/>
        <v/>
      </c>
      <c r="AN92" s="78" t="str">
        <f t="shared" si="118"/>
        <v/>
      </c>
      <c r="AO92" s="78" t="str">
        <f t="shared" si="119"/>
        <v/>
      </c>
      <c r="AP92" s="77" t="str">
        <f t="shared" si="120"/>
        <v/>
      </c>
      <c r="AQ92" s="77" t="str">
        <f t="shared" si="121"/>
        <v/>
      </c>
      <c r="AR92" s="78" t="str">
        <f t="shared" si="122"/>
        <v/>
      </c>
      <c r="AS92" s="78" t="str">
        <f t="shared" si="123"/>
        <v/>
      </c>
      <c r="AT92" s="49">
        <f t="shared" si="124"/>
        <v>8</v>
      </c>
      <c r="AU92" s="49">
        <f t="shared" si="125"/>
        <v>11</v>
      </c>
      <c r="AV92" s="50">
        <f t="shared" si="126"/>
        <v>1.25</v>
      </c>
      <c r="AW92" s="62">
        <f t="shared" si="127"/>
        <v>5.27</v>
      </c>
      <c r="AX92" s="69" t="str">
        <f t="shared" si="128"/>
        <v>new</v>
      </c>
      <c r="AY92" s="70">
        <f>COUNTIF(E$5:E$204,"="&amp;E92)</f>
        <v>1</v>
      </c>
    </row>
    <row r="93" spans="1:51">
      <c r="A93" s="28" t="s">
        <v>16</v>
      </c>
      <c r="B93" s="27" t="s">
        <v>28</v>
      </c>
      <c r="C93" s="122">
        <f>COUNTIFS(B$4:B$1004,"="&amp;B93,A$4:A$1004,"="&amp;A93,V$4:V$1004,"&gt;"&amp;V93)+1</f>
        <v>14</v>
      </c>
      <c r="D93" s="28">
        <v>182</v>
      </c>
      <c r="E93" s="27" t="s">
        <v>48</v>
      </c>
      <c r="F93" s="29" t="s">
        <v>17</v>
      </c>
      <c r="G93" s="55" t="str">
        <f t="shared" si="86"/>
        <v/>
      </c>
      <c r="H93" s="137" t="str">
        <f t="shared" si="87"/>
        <v/>
      </c>
      <c r="I93" s="137" t="str">
        <f t="shared" si="88"/>
        <v/>
      </c>
      <c r="J93" s="137" t="str">
        <f t="shared" si="89"/>
        <v/>
      </c>
      <c r="K93" s="56">
        <f t="shared" si="90"/>
        <v>0</v>
      </c>
      <c r="L93" s="55">
        <f t="shared" si="91"/>
        <v>1</v>
      </c>
      <c r="M93" s="137" t="str">
        <f t="shared" si="92"/>
        <v/>
      </c>
      <c r="N93" s="137" t="str">
        <f t="shared" si="93"/>
        <v/>
      </c>
      <c r="O93" s="137" t="str">
        <f t="shared" si="94"/>
        <v/>
      </c>
      <c r="P93" s="56">
        <f t="shared" si="95"/>
        <v>1</v>
      </c>
      <c r="Q93" s="55">
        <f t="shared" si="96"/>
        <v>3</v>
      </c>
      <c r="R93" s="137" t="str">
        <f t="shared" si="97"/>
        <v/>
      </c>
      <c r="S93" s="137" t="str">
        <f t="shared" si="98"/>
        <v/>
      </c>
      <c r="T93" s="137" t="str">
        <f t="shared" si="99"/>
        <v/>
      </c>
      <c r="U93" s="56">
        <f t="shared" si="100"/>
        <v>3</v>
      </c>
      <c r="V93" s="138">
        <f t="shared" si="101"/>
        <v>4</v>
      </c>
      <c r="W93" s="55" t="str">
        <f t="shared" si="102"/>
        <v>F</v>
      </c>
      <c r="X93" s="56" t="str">
        <f t="shared" si="103"/>
        <v>U15</v>
      </c>
      <c r="Y93" s="114">
        <f>COUNTIF(D$5:D$995,"="&amp;D93)-1</f>
        <v>0</v>
      </c>
      <c r="Z93" s="73">
        <f t="shared" si="104"/>
        <v>9</v>
      </c>
      <c r="AA93" s="47" t="str">
        <f t="shared" si="105"/>
        <v/>
      </c>
      <c r="AB93" s="47" t="str">
        <f t="shared" si="106"/>
        <v/>
      </c>
      <c r="AC93" s="47" t="str">
        <f t="shared" si="107"/>
        <v/>
      </c>
      <c r="AD93" s="47">
        <f t="shared" si="108"/>
        <v>6</v>
      </c>
      <c r="AE93" s="47" t="str">
        <f t="shared" si="109"/>
        <v/>
      </c>
      <c r="AF93" s="47" t="str">
        <f t="shared" si="110"/>
        <v/>
      </c>
      <c r="AG93" s="47" t="str">
        <f t="shared" si="111"/>
        <v/>
      </c>
      <c r="AH93" s="46">
        <f t="shared" si="112"/>
        <v>4</v>
      </c>
      <c r="AI93" s="46" t="str">
        <f t="shared" si="113"/>
        <v/>
      </c>
      <c r="AJ93" s="46" t="str">
        <f t="shared" si="114"/>
        <v/>
      </c>
      <c r="AK93" s="60" t="str">
        <f t="shared" si="115"/>
        <v/>
      </c>
      <c r="AL93" s="76">
        <f t="shared" si="116"/>
        <v>8</v>
      </c>
      <c r="AM93" s="77" t="str">
        <f t="shared" si="117"/>
        <v/>
      </c>
      <c r="AN93" s="78" t="str">
        <f t="shared" si="118"/>
        <v/>
      </c>
      <c r="AO93" s="78" t="str">
        <f t="shared" si="119"/>
        <v/>
      </c>
      <c r="AP93" s="77">
        <f t="shared" si="120"/>
        <v>7.8</v>
      </c>
      <c r="AQ93" s="77" t="str">
        <f t="shared" si="121"/>
        <v/>
      </c>
      <c r="AR93" s="78" t="str">
        <f t="shared" si="122"/>
        <v/>
      </c>
      <c r="AS93" s="78" t="str">
        <f t="shared" si="123"/>
        <v/>
      </c>
      <c r="AT93" s="49">
        <f t="shared" si="124"/>
        <v>7.6</v>
      </c>
      <c r="AU93" s="49" t="str">
        <f t="shared" si="125"/>
        <v/>
      </c>
      <c r="AV93" s="50" t="str">
        <f t="shared" si="126"/>
        <v/>
      </c>
      <c r="AW93" s="62" t="str">
        <f t="shared" si="127"/>
        <v/>
      </c>
      <c r="AX93" s="69" t="str">
        <f t="shared" si="128"/>
        <v/>
      </c>
      <c r="AY93" s="70">
        <f>COUNTIF(E$5:E$204,"="&amp;E93)</f>
        <v>1</v>
      </c>
    </row>
    <row r="94" spans="1:51">
      <c r="A94" s="28" t="s">
        <v>16</v>
      </c>
      <c r="B94" s="27" t="s">
        <v>28</v>
      </c>
      <c r="C94" s="122">
        <f>COUNTIFS(B$4:B$1004,"="&amp;B94,A$4:A$1004,"="&amp;A94,V$4:V$1004,"&gt;"&amp;V94)+1</f>
        <v>16</v>
      </c>
      <c r="D94" s="28">
        <v>380</v>
      </c>
      <c r="E94" s="27" t="s">
        <v>245</v>
      </c>
      <c r="F94" s="29" t="s">
        <v>17</v>
      </c>
      <c r="G94" s="55" t="str">
        <f t="shared" si="86"/>
        <v/>
      </c>
      <c r="H94" s="137" t="str">
        <f t="shared" si="87"/>
        <v/>
      </c>
      <c r="I94" s="137" t="str">
        <f t="shared" si="88"/>
        <v/>
      </c>
      <c r="J94" s="137" t="str">
        <f t="shared" si="89"/>
        <v/>
      </c>
      <c r="K94" s="56">
        <f t="shared" si="90"/>
        <v>0</v>
      </c>
      <c r="L94" s="55" t="str">
        <f t="shared" si="91"/>
        <v/>
      </c>
      <c r="M94" s="137" t="str">
        <f t="shared" si="92"/>
        <v/>
      </c>
      <c r="N94" s="137" t="str">
        <f t="shared" si="93"/>
        <v/>
      </c>
      <c r="O94" s="137" t="str">
        <f t="shared" si="94"/>
        <v/>
      </c>
      <c r="P94" s="56">
        <f t="shared" si="95"/>
        <v>0</v>
      </c>
      <c r="Q94" s="55" t="str">
        <f t="shared" si="96"/>
        <v/>
      </c>
      <c r="R94" s="137">
        <f t="shared" si="97"/>
        <v>2</v>
      </c>
      <c r="S94" s="137" t="str">
        <f t="shared" si="98"/>
        <v/>
      </c>
      <c r="T94" s="137" t="str">
        <f t="shared" si="99"/>
        <v/>
      </c>
      <c r="U94" s="56">
        <f t="shared" si="100"/>
        <v>2</v>
      </c>
      <c r="V94" s="138">
        <f t="shared" si="101"/>
        <v>2</v>
      </c>
      <c r="W94" s="55" t="str">
        <f t="shared" si="102"/>
        <v>F</v>
      </c>
      <c r="X94" s="56" t="str">
        <f t="shared" si="103"/>
        <v>U15</v>
      </c>
      <c r="Y94" s="114">
        <f>COUNTIF(D$5:D$995,"="&amp;D94)-1</f>
        <v>0</v>
      </c>
      <c r="Z94" s="73" t="str">
        <f t="shared" si="104"/>
        <v/>
      </c>
      <c r="AA94" s="47" t="str">
        <f t="shared" si="105"/>
        <v/>
      </c>
      <c r="AB94" s="47" t="str">
        <f t="shared" si="106"/>
        <v/>
      </c>
      <c r="AC94" s="47" t="str">
        <f t="shared" si="107"/>
        <v/>
      </c>
      <c r="AD94" s="47" t="str">
        <f t="shared" si="108"/>
        <v/>
      </c>
      <c r="AE94" s="47" t="str">
        <f t="shared" si="109"/>
        <v/>
      </c>
      <c r="AF94" s="47" t="str">
        <f t="shared" si="110"/>
        <v/>
      </c>
      <c r="AG94" s="47" t="str">
        <f t="shared" si="111"/>
        <v/>
      </c>
      <c r="AH94" s="46">
        <f t="shared" si="112"/>
        <v>10</v>
      </c>
      <c r="AI94" s="46">
        <f t="shared" si="113"/>
        <v>5</v>
      </c>
      <c r="AJ94" s="46" t="str">
        <f t="shared" si="114"/>
        <v/>
      </c>
      <c r="AK94" s="60" t="str">
        <f t="shared" si="115"/>
        <v/>
      </c>
      <c r="AL94" s="76" t="str">
        <f t="shared" si="116"/>
        <v/>
      </c>
      <c r="AM94" s="77" t="str">
        <f t="shared" si="117"/>
        <v/>
      </c>
      <c r="AN94" s="78" t="str">
        <f t="shared" si="118"/>
        <v/>
      </c>
      <c r="AO94" s="78" t="str">
        <f t="shared" si="119"/>
        <v/>
      </c>
      <c r="AP94" s="77" t="str">
        <f t="shared" si="120"/>
        <v/>
      </c>
      <c r="AQ94" s="77" t="str">
        <f t="shared" si="121"/>
        <v/>
      </c>
      <c r="AR94" s="78" t="str">
        <f t="shared" si="122"/>
        <v/>
      </c>
      <c r="AS94" s="78" t="str">
        <f t="shared" si="123"/>
        <v/>
      </c>
      <c r="AT94" s="49">
        <f t="shared" si="124"/>
        <v>8.1999999999999993</v>
      </c>
      <c r="AU94" s="49">
        <f t="shared" si="125"/>
        <v>10.9</v>
      </c>
      <c r="AV94" s="50" t="str">
        <f t="shared" si="126"/>
        <v/>
      </c>
      <c r="AW94" s="62" t="str">
        <f t="shared" si="127"/>
        <v/>
      </c>
      <c r="AX94" s="69" t="str">
        <f t="shared" si="128"/>
        <v>new</v>
      </c>
      <c r="AY94" s="70">
        <f>COUNTIF(E$5:E$204,"="&amp;E94)</f>
        <v>1</v>
      </c>
    </row>
    <row r="95" spans="1:51">
      <c r="A95" s="28" t="s">
        <v>16</v>
      </c>
      <c r="B95" s="115" t="s">
        <v>28</v>
      </c>
      <c r="C95" s="122">
        <f>COUNTIFS(B$4:B$1004,"="&amp;B95,A$4:A$1004,"="&amp;A95,V$4:V$1004,"&gt;"&amp;V95)+1</f>
        <v>17</v>
      </c>
      <c r="D95" s="28">
        <v>980</v>
      </c>
      <c r="E95" s="115" t="s">
        <v>151</v>
      </c>
      <c r="F95" s="29" t="s">
        <v>152</v>
      </c>
      <c r="G95" s="55" t="str">
        <f t="shared" si="86"/>
        <v/>
      </c>
      <c r="H95" s="137" t="str">
        <f t="shared" si="87"/>
        <v/>
      </c>
      <c r="I95" s="137" t="str">
        <f t="shared" si="88"/>
        <v/>
      </c>
      <c r="J95" s="137" t="str">
        <f t="shared" si="89"/>
        <v/>
      </c>
      <c r="K95" s="56">
        <f t="shared" si="90"/>
        <v>0</v>
      </c>
      <c r="L95" s="55" t="str">
        <f t="shared" si="91"/>
        <v/>
      </c>
      <c r="M95" s="137" t="str">
        <f t="shared" si="92"/>
        <v/>
      </c>
      <c r="N95" s="137" t="str">
        <f t="shared" si="93"/>
        <v/>
      </c>
      <c r="O95" s="137" t="str">
        <f t="shared" si="94"/>
        <v/>
      </c>
      <c r="P95" s="56">
        <f t="shared" si="95"/>
        <v>0</v>
      </c>
      <c r="Q95" s="55" t="str">
        <f t="shared" si="96"/>
        <v/>
      </c>
      <c r="R95" s="137" t="str">
        <f t="shared" si="97"/>
        <v/>
      </c>
      <c r="S95" s="137" t="str">
        <f t="shared" si="98"/>
        <v/>
      </c>
      <c r="T95" s="137" t="str">
        <f t="shared" si="99"/>
        <v/>
      </c>
      <c r="U95" s="56">
        <f t="shared" si="100"/>
        <v>0</v>
      </c>
      <c r="V95" s="138">
        <f t="shared" si="101"/>
        <v>0</v>
      </c>
      <c r="W95" s="55" t="str">
        <f t="shared" si="102"/>
        <v>F</v>
      </c>
      <c r="X95" s="31" t="str">
        <f t="shared" si="103"/>
        <v>U15</v>
      </c>
      <c r="Y95" s="114">
        <f>COUNTIF(D$5:D$995,"="&amp;D95)-1</f>
        <v>0</v>
      </c>
      <c r="Z95" s="73" t="str">
        <f t="shared" si="104"/>
        <v/>
      </c>
      <c r="AA95" s="47" t="str">
        <f t="shared" si="105"/>
        <v/>
      </c>
      <c r="AB95" s="47" t="str">
        <f t="shared" si="106"/>
        <v/>
      </c>
      <c r="AC95" s="47" t="str">
        <f t="shared" si="107"/>
        <v/>
      </c>
      <c r="AD95" s="47" t="str">
        <f t="shared" si="108"/>
        <v/>
      </c>
      <c r="AE95" s="47" t="str">
        <f t="shared" si="109"/>
        <v/>
      </c>
      <c r="AF95" s="47" t="str">
        <f t="shared" si="110"/>
        <v/>
      </c>
      <c r="AG95" s="47" t="str">
        <f t="shared" si="111"/>
        <v/>
      </c>
      <c r="AH95" s="46" t="str">
        <f t="shared" si="112"/>
        <v/>
      </c>
      <c r="AI95" s="46" t="str">
        <f t="shared" si="113"/>
        <v/>
      </c>
      <c r="AJ95" s="46" t="str">
        <f t="shared" si="114"/>
        <v/>
      </c>
      <c r="AK95" s="60" t="str">
        <f t="shared" si="115"/>
        <v/>
      </c>
      <c r="AL95" s="76" t="str">
        <f t="shared" si="116"/>
        <v/>
      </c>
      <c r="AM95" s="77" t="str">
        <f t="shared" si="117"/>
        <v/>
      </c>
      <c r="AN95" s="78" t="str">
        <f t="shared" si="118"/>
        <v/>
      </c>
      <c r="AO95" s="78" t="str">
        <f t="shared" si="119"/>
        <v/>
      </c>
      <c r="AP95" s="77" t="str">
        <f t="shared" si="120"/>
        <v/>
      </c>
      <c r="AQ95" s="77" t="str">
        <f t="shared" si="121"/>
        <v/>
      </c>
      <c r="AR95" s="78" t="str">
        <f t="shared" si="122"/>
        <v/>
      </c>
      <c r="AS95" s="78" t="str">
        <f t="shared" si="123"/>
        <v/>
      </c>
      <c r="AT95" s="49" t="str">
        <f t="shared" si="124"/>
        <v/>
      </c>
      <c r="AU95" s="49" t="str">
        <f t="shared" si="125"/>
        <v/>
      </c>
      <c r="AV95" s="50" t="str">
        <f t="shared" si="126"/>
        <v/>
      </c>
      <c r="AW95" s="62" t="str">
        <f t="shared" si="127"/>
        <v/>
      </c>
      <c r="AX95" s="69" t="str">
        <f t="shared" si="128"/>
        <v>new</v>
      </c>
      <c r="AY95" s="70">
        <f>COUNTIF(E$5:E$204,"="&amp;E95)</f>
        <v>1</v>
      </c>
    </row>
    <row r="96" spans="1:51">
      <c r="A96" s="28" t="s">
        <v>16</v>
      </c>
      <c r="B96" s="27" t="s">
        <v>28</v>
      </c>
      <c r="C96" s="122">
        <f>COUNTIFS(B$4:B$1004,"="&amp;B96,A$4:A$1004,"="&amp;A96,V$4:V$1004,"&gt;"&amp;V96)+1</f>
        <v>17</v>
      </c>
      <c r="D96" s="28">
        <v>186</v>
      </c>
      <c r="E96" s="27" t="s">
        <v>53</v>
      </c>
      <c r="F96" s="29" t="s">
        <v>7</v>
      </c>
      <c r="G96" s="55" t="str">
        <f t="shared" si="86"/>
        <v/>
      </c>
      <c r="H96" s="137" t="str">
        <f t="shared" si="87"/>
        <v/>
      </c>
      <c r="I96" s="137" t="str">
        <f t="shared" si="88"/>
        <v/>
      </c>
      <c r="J96" s="137" t="str">
        <f t="shared" si="89"/>
        <v/>
      </c>
      <c r="K96" s="56">
        <f t="shared" si="90"/>
        <v>0</v>
      </c>
      <c r="L96" s="55" t="str">
        <f t="shared" si="91"/>
        <v/>
      </c>
      <c r="M96" s="137" t="str">
        <f t="shared" si="92"/>
        <v/>
      </c>
      <c r="N96" s="137" t="str">
        <f t="shared" si="93"/>
        <v/>
      </c>
      <c r="O96" s="137" t="str">
        <f t="shared" si="94"/>
        <v/>
      </c>
      <c r="P96" s="56">
        <f t="shared" si="95"/>
        <v>0</v>
      </c>
      <c r="Q96" s="55" t="str">
        <f t="shared" si="96"/>
        <v/>
      </c>
      <c r="R96" s="137" t="str">
        <f t="shared" si="97"/>
        <v/>
      </c>
      <c r="S96" s="137" t="str">
        <f t="shared" si="98"/>
        <v/>
      </c>
      <c r="T96" s="137" t="str">
        <f t="shared" si="99"/>
        <v/>
      </c>
      <c r="U96" s="56">
        <f t="shared" si="100"/>
        <v>0</v>
      </c>
      <c r="V96" s="138">
        <f t="shared" si="101"/>
        <v>0</v>
      </c>
      <c r="W96" s="55" t="str">
        <f t="shared" si="102"/>
        <v>F</v>
      </c>
      <c r="X96" s="56" t="str">
        <f t="shared" si="103"/>
        <v>U15</v>
      </c>
      <c r="Y96" s="114">
        <f>COUNTIF(D$5:D$995,"="&amp;D96)-1</f>
        <v>0</v>
      </c>
      <c r="Z96" s="73">
        <f t="shared" si="104"/>
        <v>10</v>
      </c>
      <c r="AA96" s="47" t="str">
        <f t="shared" si="105"/>
        <v/>
      </c>
      <c r="AB96" s="47" t="str">
        <f t="shared" si="106"/>
        <v/>
      </c>
      <c r="AC96" s="47" t="str">
        <f t="shared" si="107"/>
        <v/>
      </c>
      <c r="AD96" s="47" t="str">
        <f t="shared" si="108"/>
        <v/>
      </c>
      <c r="AE96" s="47" t="str">
        <f t="shared" si="109"/>
        <v/>
      </c>
      <c r="AF96" s="47" t="str">
        <f t="shared" si="110"/>
        <v/>
      </c>
      <c r="AG96" s="47" t="str">
        <f t="shared" si="111"/>
        <v/>
      </c>
      <c r="AH96" s="46" t="str">
        <f t="shared" si="112"/>
        <v/>
      </c>
      <c r="AI96" s="46" t="str">
        <f t="shared" si="113"/>
        <v/>
      </c>
      <c r="AJ96" s="46" t="str">
        <f t="shared" si="114"/>
        <v/>
      </c>
      <c r="AK96" s="60" t="str">
        <f t="shared" si="115"/>
        <v/>
      </c>
      <c r="AL96" s="76">
        <f t="shared" si="116"/>
        <v>8.3000000000000007</v>
      </c>
      <c r="AM96" s="77" t="str">
        <f t="shared" si="117"/>
        <v/>
      </c>
      <c r="AN96" s="78" t="str">
        <f t="shared" si="118"/>
        <v/>
      </c>
      <c r="AO96" s="78" t="str">
        <f t="shared" si="119"/>
        <v/>
      </c>
      <c r="AP96" s="77" t="str">
        <f t="shared" si="120"/>
        <v/>
      </c>
      <c r="AQ96" s="77" t="str">
        <f t="shared" si="121"/>
        <v/>
      </c>
      <c r="AR96" s="78" t="str">
        <f t="shared" si="122"/>
        <v/>
      </c>
      <c r="AS96" s="78" t="str">
        <f t="shared" si="123"/>
        <v/>
      </c>
      <c r="AT96" s="49" t="str">
        <f t="shared" si="124"/>
        <v/>
      </c>
      <c r="AU96" s="49" t="str">
        <f t="shared" si="125"/>
        <v/>
      </c>
      <c r="AV96" s="50" t="str">
        <f t="shared" si="126"/>
        <v/>
      </c>
      <c r="AW96" s="62" t="str">
        <f t="shared" si="127"/>
        <v/>
      </c>
      <c r="AX96" s="69" t="str">
        <f t="shared" si="128"/>
        <v/>
      </c>
      <c r="AY96" s="70">
        <f>COUNTIF(E$5:E$204,"="&amp;E96)</f>
        <v>1</v>
      </c>
    </row>
    <row r="97" spans="1:51">
      <c r="A97" s="28" t="s">
        <v>16</v>
      </c>
      <c r="B97" s="27" t="s">
        <v>28</v>
      </c>
      <c r="C97" s="122">
        <f>COUNTIFS(B$4:B$1004,"="&amp;B97,A$4:A$1004,"="&amp;A97,V$4:V$1004,"&gt;"&amp;V97)+1</f>
        <v>17</v>
      </c>
      <c r="D97" s="28">
        <v>189</v>
      </c>
      <c r="E97" s="27" t="s">
        <v>56</v>
      </c>
      <c r="F97" s="29" t="s">
        <v>29</v>
      </c>
      <c r="G97" s="55" t="str">
        <f t="shared" si="86"/>
        <v/>
      </c>
      <c r="H97" s="137" t="str">
        <f t="shared" si="87"/>
        <v/>
      </c>
      <c r="I97" s="137" t="str">
        <f t="shared" si="88"/>
        <v/>
      </c>
      <c r="J97" s="137" t="str">
        <f t="shared" si="89"/>
        <v/>
      </c>
      <c r="K97" s="56">
        <f t="shared" si="90"/>
        <v>0</v>
      </c>
      <c r="L97" s="55" t="str">
        <f t="shared" si="91"/>
        <v/>
      </c>
      <c r="M97" s="137" t="str">
        <f t="shared" si="92"/>
        <v/>
      </c>
      <c r="N97" s="137" t="str">
        <f t="shared" si="93"/>
        <v/>
      </c>
      <c r="O97" s="137" t="str">
        <f t="shared" si="94"/>
        <v/>
      </c>
      <c r="P97" s="56">
        <f t="shared" si="95"/>
        <v>0</v>
      </c>
      <c r="Q97" s="55" t="str">
        <f t="shared" si="96"/>
        <v/>
      </c>
      <c r="R97" s="137" t="str">
        <f t="shared" si="97"/>
        <v/>
      </c>
      <c r="S97" s="137" t="str">
        <f t="shared" si="98"/>
        <v/>
      </c>
      <c r="T97" s="137" t="str">
        <f t="shared" si="99"/>
        <v/>
      </c>
      <c r="U97" s="56">
        <f t="shared" si="100"/>
        <v>0</v>
      </c>
      <c r="V97" s="138">
        <f t="shared" si="101"/>
        <v>0</v>
      </c>
      <c r="W97" s="55" t="str">
        <f t="shared" si="102"/>
        <v>F</v>
      </c>
      <c r="X97" s="56" t="str">
        <f t="shared" si="103"/>
        <v>U15</v>
      </c>
      <c r="Y97" s="114">
        <f>COUNTIF(D$5:D$995,"="&amp;D97)-1</f>
        <v>0</v>
      </c>
      <c r="Z97" s="73" t="str">
        <f t="shared" si="104"/>
        <v/>
      </c>
      <c r="AA97" s="47" t="str">
        <f t="shared" si="105"/>
        <v/>
      </c>
      <c r="AB97" s="47" t="str">
        <f t="shared" si="106"/>
        <v/>
      </c>
      <c r="AC97" s="47" t="str">
        <f t="shared" si="107"/>
        <v/>
      </c>
      <c r="AD97" s="47" t="str">
        <f t="shared" si="108"/>
        <v/>
      </c>
      <c r="AE97" s="47" t="str">
        <f t="shared" si="109"/>
        <v/>
      </c>
      <c r="AF97" s="47" t="str">
        <f t="shared" si="110"/>
        <v/>
      </c>
      <c r="AG97" s="47" t="str">
        <f t="shared" si="111"/>
        <v/>
      </c>
      <c r="AH97" s="46" t="str">
        <f t="shared" si="112"/>
        <v/>
      </c>
      <c r="AI97" s="46" t="str">
        <f t="shared" si="113"/>
        <v/>
      </c>
      <c r="AJ97" s="46" t="str">
        <f t="shared" si="114"/>
        <v/>
      </c>
      <c r="AK97" s="60" t="str">
        <f t="shared" si="115"/>
        <v/>
      </c>
      <c r="AL97" s="76" t="str">
        <f t="shared" si="116"/>
        <v/>
      </c>
      <c r="AM97" s="77" t="str">
        <f t="shared" si="117"/>
        <v/>
      </c>
      <c r="AN97" s="78" t="str">
        <f t="shared" si="118"/>
        <v/>
      </c>
      <c r="AO97" s="78" t="str">
        <f t="shared" si="119"/>
        <v/>
      </c>
      <c r="AP97" s="77" t="str">
        <f t="shared" si="120"/>
        <v/>
      </c>
      <c r="AQ97" s="77" t="str">
        <f t="shared" si="121"/>
        <v/>
      </c>
      <c r="AR97" s="78" t="str">
        <f t="shared" si="122"/>
        <v/>
      </c>
      <c r="AS97" s="78" t="str">
        <f t="shared" si="123"/>
        <v/>
      </c>
      <c r="AT97" s="49" t="str">
        <f t="shared" si="124"/>
        <v/>
      </c>
      <c r="AU97" s="49" t="str">
        <f t="shared" si="125"/>
        <v/>
      </c>
      <c r="AV97" s="50" t="str">
        <f t="shared" si="126"/>
        <v/>
      </c>
      <c r="AW97" s="62" t="str">
        <f t="shared" si="127"/>
        <v/>
      </c>
      <c r="AX97" s="69" t="str">
        <f t="shared" si="128"/>
        <v>U17</v>
      </c>
      <c r="AY97" s="70">
        <f>COUNTIF(E$5:E$204,"="&amp;E97)</f>
        <v>1</v>
      </c>
    </row>
    <row r="98" spans="1:51">
      <c r="A98" s="28" t="s">
        <v>16</v>
      </c>
      <c r="B98" s="27" t="s">
        <v>28</v>
      </c>
      <c r="C98" s="122">
        <f>COUNTIFS(B$4:B$1004,"="&amp;B98,A$4:A$1004,"="&amp;A98,V$4:V$1004,"&gt;"&amp;V98)+1</f>
        <v>17</v>
      </c>
      <c r="D98" s="28">
        <v>198</v>
      </c>
      <c r="E98" s="27" t="s">
        <v>66</v>
      </c>
      <c r="F98" s="29" t="s">
        <v>10</v>
      </c>
      <c r="G98" s="55" t="str">
        <f t="shared" si="86"/>
        <v/>
      </c>
      <c r="H98" s="137" t="str">
        <f t="shared" si="87"/>
        <v/>
      </c>
      <c r="I98" s="137" t="str">
        <f t="shared" si="88"/>
        <v/>
      </c>
      <c r="J98" s="137" t="str">
        <f t="shared" si="89"/>
        <v/>
      </c>
      <c r="K98" s="56">
        <f t="shared" si="90"/>
        <v>0</v>
      </c>
      <c r="L98" s="55" t="str">
        <f t="shared" si="91"/>
        <v/>
      </c>
      <c r="M98" s="137" t="str">
        <f t="shared" si="92"/>
        <v/>
      </c>
      <c r="N98" s="137" t="str">
        <f t="shared" si="93"/>
        <v/>
      </c>
      <c r="O98" s="137" t="str">
        <f t="shared" si="94"/>
        <v/>
      </c>
      <c r="P98" s="56">
        <f t="shared" si="95"/>
        <v>0</v>
      </c>
      <c r="Q98" s="55" t="str">
        <f t="shared" si="96"/>
        <v/>
      </c>
      <c r="R98" s="137" t="str">
        <f t="shared" si="97"/>
        <v/>
      </c>
      <c r="S98" s="137" t="str">
        <f t="shared" si="98"/>
        <v/>
      </c>
      <c r="T98" s="137" t="str">
        <f t="shared" si="99"/>
        <v/>
      </c>
      <c r="U98" s="56">
        <f t="shared" si="100"/>
        <v>0</v>
      </c>
      <c r="V98" s="138">
        <f t="shared" si="101"/>
        <v>0</v>
      </c>
      <c r="W98" s="55" t="str">
        <f t="shared" si="102"/>
        <v>F</v>
      </c>
      <c r="X98" s="57" t="str">
        <f t="shared" si="103"/>
        <v>U15</v>
      </c>
      <c r="Y98" s="114">
        <f>COUNTIF(D$5:D$995,"="&amp;D98)-1</f>
        <v>0</v>
      </c>
      <c r="Z98" s="73">
        <f t="shared" si="104"/>
        <v>11</v>
      </c>
      <c r="AA98" s="47" t="str">
        <f t="shared" si="105"/>
        <v/>
      </c>
      <c r="AB98" s="47" t="str">
        <f t="shared" si="106"/>
        <v/>
      </c>
      <c r="AC98" s="47" t="str">
        <f t="shared" si="107"/>
        <v/>
      </c>
      <c r="AD98" s="47">
        <f t="shared" si="108"/>
        <v>11</v>
      </c>
      <c r="AE98" s="47" t="str">
        <f t="shared" si="109"/>
        <v/>
      </c>
      <c r="AF98" s="47" t="str">
        <f t="shared" si="110"/>
        <v/>
      </c>
      <c r="AG98" s="47" t="str">
        <f t="shared" si="111"/>
        <v/>
      </c>
      <c r="AH98" s="46">
        <f t="shared" si="112"/>
        <v>11</v>
      </c>
      <c r="AI98" s="46" t="str">
        <f t="shared" si="113"/>
        <v/>
      </c>
      <c r="AJ98" s="46" t="str">
        <f t="shared" si="114"/>
        <v/>
      </c>
      <c r="AK98" s="60" t="str">
        <f t="shared" si="115"/>
        <v/>
      </c>
      <c r="AL98" s="76">
        <f t="shared" si="116"/>
        <v>8.4</v>
      </c>
      <c r="AM98" s="77" t="str">
        <f t="shared" si="117"/>
        <v/>
      </c>
      <c r="AN98" s="78" t="str">
        <f t="shared" si="118"/>
        <v/>
      </c>
      <c r="AO98" s="78" t="str">
        <f t="shared" si="119"/>
        <v/>
      </c>
      <c r="AP98" s="77">
        <f t="shared" si="120"/>
        <v>8.4</v>
      </c>
      <c r="AQ98" s="77" t="str">
        <f t="shared" si="121"/>
        <v/>
      </c>
      <c r="AR98" s="78" t="str">
        <f t="shared" si="122"/>
        <v/>
      </c>
      <c r="AS98" s="78" t="str">
        <f t="shared" si="123"/>
        <v/>
      </c>
      <c r="AT98" s="49">
        <f t="shared" si="124"/>
        <v>8.4</v>
      </c>
      <c r="AU98" s="49" t="str">
        <f t="shared" si="125"/>
        <v/>
      </c>
      <c r="AV98" s="50" t="str">
        <f t="shared" si="126"/>
        <v/>
      </c>
      <c r="AW98" s="62" t="str">
        <f t="shared" si="127"/>
        <v/>
      </c>
      <c r="AX98" s="69" t="str">
        <f t="shared" si="128"/>
        <v/>
      </c>
      <c r="AY98" s="70">
        <f>COUNTIF(E$5:E$204,"="&amp;E98)</f>
        <v>1</v>
      </c>
    </row>
    <row r="99" spans="1:51">
      <c r="A99" s="28" t="s">
        <v>16</v>
      </c>
      <c r="B99" s="27" t="s">
        <v>28</v>
      </c>
      <c r="C99" s="122">
        <f>COUNTIFS(B$4:B$1004,"="&amp;B99,A$4:A$1004,"="&amp;A99,V$4:V$1004,"&gt;"&amp;V99)+1</f>
        <v>17</v>
      </c>
      <c r="D99" s="28">
        <v>181</v>
      </c>
      <c r="E99" s="27" t="s">
        <v>47</v>
      </c>
      <c r="F99" s="29" t="s">
        <v>10</v>
      </c>
      <c r="G99" s="55" t="str">
        <f t="shared" si="86"/>
        <v/>
      </c>
      <c r="H99" s="137" t="str">
        <f t="shared" si="87"/>
        <v/>
      </c>
      <c r="I99" s="137" t="str">
        <f t="shared" si="88"/>
        <v/>
      </c>
      <c r="J99" s="137" t="str">
        <f t="shared" si="89"/>
        <v/>
      </c>
      <c r="K99" s="56">
        <f t="shared" si="90"/>
        <v>0</v>
      </c>
      <c r="L99" s="55" t="str">
        <f t="shared" si="91"/>
        <v/>
      </c>
      <c r="M99" s="137" t="str">
        <f t="shared" si="92"/>
        <v/>
      </c>
      <c r="N99" s="137" t="str">
        <f t="shared" si="93"/>
        <v/>
      </c>
      <c r="O99" s="137" t="str">
        <f t="shared" si="94"/>
        <v/>
      </c>
      <c r="P99" s="56">
        <f t="shared" si="95"/>
        <v>0</v>
      </c>
      <c r="Q99" s="55" t="str">
        <f t="shared" si="96"/>
        <v/>
      </c>
      <c r="R99" s="137" t="str">
        <f t="shared" si="97"/>
        <v/>
      </c>
      <c r="S99" s="137" t="str">
        <f t="shared" si="98"/>
        <v/>
      </c>
      <c r="T99" s="137" t="str">
        <f t="shared" si="99"/>
        <v/>
      </c>
      <c r="U99" s="56">
        <f t="shared" si="100"/>
        <v>0</v>
      </c>
      <c r="V99" s="138">
        <f t="shared" si="101"/>
        <v>0</v>
      </c>
      <c r="W99" s="55" t="str">
        <f t="shared" si="102"/>
        <v>F</v>
      </c>
      <c r="X99" s="56" t="str">
        <f t="shared" si="103"/>
        <v>U15</v>
      </c>
      <c r="Y99" s="114">
        <f>COUNTIF(D$5:D$995,"="&amp;D99)-1</f>
        <v>0</v>
      </c>
      <c r="Z99" s="73" t="str">
        <f t="shared" si="104"/>
        <v/>
      </c>
      <c r="AA99" s="47" t="str">
        <f t="shared" si="105"/>
        <v/>
      </c>
      <c r="AB99" s="47" t="str">
        <f t="shared" si="106"/>
        <v/>
      </c>
      <c r="AC99" s="47" t="str">
        <f t="shared" si="107"/>
        <v/>
      </c>
      <c r="AD99" s="47" t="str">
        <f t="shared" si="108"/>
        <v/>
      </c>
      <c r="AE99" s="47" t="str">
        <f t="shared" si="109"/>
        <v/>
      </c>
      <c r="AF99" s="47" t="str">
        <f t="shared" si="110"/>
        <v/>
      </c>
      <c r="AG99" s="47" t="str">
        <f t="shared" si="111"/>
        <v/>
      </c>
      <c r="AH99" s="46" t="str">
        <f t="shared" si="112"/>
        <v/>
      </c>
      <c r="AI99" s="46" t="str">
        <f t="shared" si="113"/>
        <v/>
      </c>
      <c r="AJ99" s="46" t="str">
        <f t="shared" si="114"/>
        <v/>
      </c>
      <c r="AK99" s="60" t="str">
        <f t="shared" si="115"/>
        <v/>
      </c>
      <c r="AL99" s="76" t="str">
        <f t="shared" si="116"/>
        <v/>
      </c>
      <c r="AM99" s="77" t="str">
        <f t="shared" si="117"/>
        <v/>
      </c>
      <c r="AN99" s="78" t="str">
        <f t="shared" si="118"/>
        <v/>
      </c>
      <c r="AO99" s="78" t="str">
        <f t="shared" si="119"/>
        <v/>
      </c>
      <c r="AP99" s="77" t="str">
        <f t="shared" si="120"/>
        <v/>
      </c>
      <c r="AQ99" s="77" t="str">
        <f t="shared" si="121"/>
        <v/>
      </c>
      <c r="AR99" s="78" t="str">
        <f t="shared" si="122"/>
        <v/>
      </c>
      <c r="AS99" s="78" t="str">
        <f t="shared" si="123"/>
        <v/>
      </c>
      <c r="AT99" s="49" t="str">
        <f t="shared" si="124"/>
        <v/>
      </c>
      <c r="AU99" s="49" t="str">
        <f t="shared" si="125"/>
        <v/>
      </c>
      <c r="AV99" s="50" t="str">
        <f t="shared" si="126"/>
        <v/>
      </c>
      <c r="AW99" s="62" t="str">
        <f t="shared" si="127"/>
        <v/>
      </c>
      <c r="AX99" s="69" t="str">
        <f t="shared" si="128"/>
        <v/>
      </c>
      <c r="AY99" s="70">
        <f>COUNTIF(E$5:E$204,"="&amp;E99)</f>
        <v>1</v>
      </c>
    </row>
    <row r="100" spans="1:51">
      <c r="A100" s="28" t="s">
        <v>16</v>
      </c>
      <c r="B100" s="27" t="s">
        <v>28</v>
      </c>
      <c r="C100" s="122">
        <f>COUNTIFS(B$4:B$1004,"="&amp;B100,A$4:A$1004,"="&amp;A100,V$4:V$1004,"&gt;"&amp;V100)+1</f>
        <v>17</v>
      </c>
      <c r="D100" s="28">
        <v>196</v>
      </c>
      <c r="E100" s="27" t="s">
        <v>63</v>
      </c>
      <c r="F100" s="29" t="s">
        <v>3</v>
      </c>
      <c r="G100" s="55" t="str">
        <f t="shared" si="86"/>
        <v/>
      </c>
      <c r="H100" s="137" t="str">
        <f t="shared" si="87"/>
        <v/>
      </c>
      <c r="I100" s="137" t="str">
        <f t="shared" si="88"/>
        <v/>
      </c>
      <c r="J100" s="137" t="str">
        <f t="shared" si="89"/>
        <v/>
      </c>
      <c r="K100" s="56">
        <f t="shared" si="90"/>
        <v>0</v>
      </c>
      <c r="L100" s="55" t="str">
        <f t="shared" si="91"/>
        <v/>
      </c>
      <c r="M100" s="137" t="str">
        <f t="shared" si="92"/>
        <v/>
      </c>
      <c r="N100" s="137" t="str">
        <f t="shared" si="93"/>
        <v/>
      </c>
      <c r="O100" s="137" t="str">
        <f t="shared" si="94"/>
        <v/>
      </c>
      <c r="P100" s="56">
        <f t="shared" si="95"/>
        <v>0</v>
      </c>
      <c r="Q100" s="55" t="str">
        <f t="shared" si="96"/>
        <v/>
      </c>
      <c r="R100" s="137" t="str">
        <f t="shared" si="97"/>
        <v/>
      </c>
      <c r="S100" s="137" t="str">
        <f t="shared" si="98"/>
        <v/>
      </c>
      <c r="T100" s="137" t="str">
        <f t="shared" si="99"/>
        <v/>
      </c>
      <c r="U100" s="56">
        <f t="shared" si="100"/>
        <v>0</v>
      </c>
      <c r="V100" s="138">
        <f t="shared" si="101"/>
        <v>0</v>
      </c>
      <c r="W100" s="55" t="str">
        <f t="shared" si="102"/>
        <v>F</v>
      </c>
      <c r="X100" s="56" t="str">
        <f t="shared" si="103"/>
        <v>U15</v>
      </c>
      <c r="Y100" s="114">
        <f>COUNTIF(D$5:D$995,"="&amp;D100)-1</f>
        <v>0</v>
      </c>
      <c r="Z100" s="73" t="str">
        <f t="shared" si="104"/>
        <v/>
      </c>
      <c r="AA100" s="47" t="str">
        <f t="shared" si="105"/>
        <v/>
      </c>
      <c r="AB100" s="47" t="str">
        <f t="shared" si="106"/>
        <v/>
      </c>
      <c r="AC100" s="47" t="str">
        <f t="shared" si="107"/>
        <v/>
      </c>
      <c r="AD100" s="47" t="str">
        <f t="shared" si="108"/>
        <v/>
      </c>
      <c r="AE100" s="47" t="str">
        <f t="shared" si="109"/>
        <v/>
      </c>
      <c r="AF100" s="47" t="str">
        <f t="shared" si="110"/>
        <v/>
      </c>
      <c r="AG100" s="47" t="str">
        <f t="shared" si="111"/>
        <v/>
      </c>
      <c r="AH100" s="46" t="str">
        <f t="shared" si="112"/>
        <v/>
      </c>
      <c r="AI100" s="46" t="str">
        <f t="shared" si="113"/>
        <v/>
      </c>
      <c r="AJ100" s="46" t="str">
        <f t="shared" si="114"/>
        <v/>
      </c>
      <c r="AK100" s="60" t="str">
        <f t="shared" si="115"/>
        <v/>
      </c>
      <c r="AL100" s="76" t="str">
        <f t="shared" si="116"/>
        <v/>
      </c>
      <c r="AM100" s="77" t="str">
        <f t="shared" si="117"/>
        <v/>
      </c>
      <c r="AN100" s="78" t="str">
        <f t="shared" si="118"/>
        <v/>
      </c>
      <c r="AO100" s="78" t="str">
        <f t="shared" si="119"/>
        <v/>
      </c>
      <c r="AP100" s="77" t="str">
        <f t="shared" si="120"/>
        <v/>
      </c>
      <c r="AQ100" s="77" t="str">
        <f t="shared" si="121"/>
        <v/>
      </c>
      <c r="AR100" s="78" t="str">
        <f t="shared" si="122"/>
        <v/>
      </c>
      <c r="AS100" s="78" t="str">
        <f t="shared" si="123"/>
        <v/>
      </c>
      <c r="AT100" s="49" t="str">
        <f t="shared" si="124"/>
        <v/>
      </c>
      <c r="AU100" s="49" t="str">
        <f t="shared" si="125"/>
        <v/>
      </c>
      <c r="AV100" s="50" t="str">
        <f t="shared" si="126"/>
        <v/>
      </c>
      <c r="AW100" s="62" t="str">
        <f t="shared" si="127"/>
        <v/>
      </c>
      <c r="AX100" s="69" t="str">
        <f t="shared" si="128"/>
        <v/>
      </c>
      <c r="AY100" s="70">
        <f>COUNTIF(E$5:E$204,"="&amp;E100)</f>
        <v>1</v>
      </c>
    </row>
    <row r="101" spans="1:51">
      <c r="A101" s="28" t="s">
        <v>16</v>
      </c>
      <c r="B101" s="27" t="s">
        <v>1</v>
      </c>
      <c r="C101" s="122">
        <f>COUNTIFS(B$4:B$1004,"="&amp;B101,A$4:A$1004,"="&amp;A101,V$4:V$1004,"&gt;"&amp;V101)+1</f>
        <v>1</v>
      </c>
      <c r="D101" s="28">
        <v>160</v>
      </c>
      <c r="E101" s="27" t="s">
        <v>19</v>
      </c>
      <c r="F101" s="29" t="s">
        <v>17</v>
      </c>
      <c r="G101" s="55">
        <f t="shared" ref="G101:G132" si="129">IF(Z101=1,7,IF(Z101&lt;=6,7-Z101,""))</f>
        <v>7</v>
      </c>
      <c r="H101" s="137">
        <f t="shared" ref="H101:H132" si="130">IF(AA101=1,7,IF(AA101&lt;=6,7-AA101,""))</f>
        <v>7</v>
      </c>
      <c r="I101" s="137">
        <f t="shared" ref="I101:I132" si="131">IF(AB101=1,7,IF(AB101&lt;=6,7-AB101,""))</f>
        <v>5</v>
      </c>
      <c r="J101" s="137">
        <f t="shared" ref="J101:J132" si="132">IF(AC101=1,7,IF(AC101&lt;=6,7-AC101,""))</f>
        <v>7</v>
      </c>
      <c r="K101" s="56">
        <f t="shared" ref="K101:K132" si="133">SUM(G101:J101)-IF(COUNT(G101:J101)=4,MIN(G101:J101),0)</f>
        <v>21</v>
      </c>
      <c r="L101" s="55">
        <f t="shared" ref="L101:L132" si="134">IF(AD101=1,7,IF(AD101&lt;=6,7-AD101,""))</f>
        <v>7</v>
      </c>
      <c r="M101" s="137">
        <f t="shared" ref="M101:M132" si="135">IF(AE101=1,7,IF(AE101&lt;=6,7-AE101,""))</f>
        <v>7</v>
      </c>
      <c r="N101" s="137">
        <f t="shared" ref="N101:N132" si="136">IF(AF101=1,7,IF(AF101&lt;=6,7-AF101,""))</f>
        <v>4</v>
      </c>
      <c r="O101" s="137">
        <f t="shared" ref="O101:O132" si="137">IF(AG101=1,7,IF(AG101&lt;=6,7-AG101,""))</f>
        <v>7</v>
      </c>
      <c r="P101" s="56">
        <f t="shared" ref="P101:P132" si="138">SUM(L101:O101)-IF(COUNT(L101:O101)=4,MIN(L101:O101),0)</f>
        <v>21</v>
      </c>
      <c r="Q101" s="55">
        <f t="shared" ref="Q101:Q132" si="139">IF(AH101=1,7,IF(AH101&lt;=6,7-AH101,""))</f>
        <v>7</v>
      </c>
      <c r="R101" s="137">
        <f t="shared" ref="R101:R132" si="140">IF(AI101=1,7,IF(AI101&lt;=6,7-AI101,""))</f>
        <v>7</v>
      </c>
      <c r="S101" s="137">
        <f t="shared" ref="S101:S132" si="141">IF(AJ101=1,7,IF(AJ101&lt;=6,7-AJ101,""))</f>
        <v>5</v>
      </c>
      <c r="T101" s="137">
        <f t="shared" ref="T101:T132" si="142">IF(AK101=1,7,IF(AK101&lt;=6,7-AK101,""))</f>
        <v>7</v>
      </c>
      <c r="U101" s="56">
        <f t="shared" ref="U101:U132" si="143">SUM(Q101:T101)-IF(COUNT(Q101:T101)=4,MIN(Q101:T101),0)</f>
        <v>21</v>
      </c>
      <c r="V101" s="138">
        <f t="shared" ref="V101:V132" si="144">K101+P101+U101</f>
        <v>63</v>
      </c>
      <c r="W101" s="55" t="str">
        <f t="shared" ref="W101:W132" si="145">B101</f>
        <v>M</v>
      </c>
      <c r="X101" s="56" t="str">
        <f t="shared" ref="X101:X132" si="146">A101</f>
        <v>U15</v>
      </c>
      <c r="Y101" s="114">
        <f>COUNTIF(D$5:D$995,"="&amp;D101)-1</f>
        <v>0</v>
      </c>
      <c r="Z101" s="73">
        <f t="shared" ref="Z101:Z132" si="147">IFERROR(VLOOKUP($E101&amp;"50M",Track_1,3,FALSE),"")</f>
        <v>1</v>
      </c>
      <c r="AA101" s="47">
        <f t="shared" ref="AA101:AA132" si="148">IFERROR(VLOOKUP($E101&amp;"50MH",Track_1,3,FALSE),"")</f>
        <v>1</v>
      </c>
      <c r="AB101" s="47">
        <f t="shared" ref="AB101:AB132" si="149">IFERROR(VLOOKUP($E101&amp;"Long Jump",Field_1,3,FALSE),"")</f>
        <v>2</v>
      </c>
      <c r="AC101" s="47">
        <f t="shared" ref="AC101:AC132" si="150">IFERROR(VLOOKUP($E101&amp;"Shot",Field_1,3,FALSE),"")</f>
        <v>1</v>
      </c>
      <c r="AD101" s="47">
        <f t="shared" ref="AD101:AD132" si="151">IFERROR(VLOOKUP($E101&amp;"50M",Track_2,3,FALSE),"")</f>
        <v>1</v>
      </c>
      <c r="AE101" s="47">
        <f t="shared" ref="AE101:AE132" si="152">IFERROR(VLOOKUP($E101&amp;"50MH",Track_2,3,FALSE),"")</f>
        <v>1</v>
      </c>
      <c r="AF101" s="47">
        <f t="shared" ref="AF101:AF132" si="153">IFERROR(VLOOKUP($E101&amp;"Long Jump",Field_2,3,FALSE),"")</f>
        <v>3</v>
      </c>
      <c r="AG101" s="47">
        <f t="shared" ref="AG101:AG132" si="154">IFERROR(VLOOKUP($E101&amp;"High Jump",Field_2,3,FALSE),"")</f>
        <v>1</v>
      </c>
      <c r="AH101" s="46">
        <f t="shared" ref="AH101:AH132" si="155">IFERROR(VLOOKUP($E101&amp;"50M",Track_3,3,FALSE),"")</f>
        <v>1</v>
      </c>
      <c r="AI101" s="46">
        <f t="shared" ref="AI101:AI132" si="156">IFERROR(VLOOKUP($E101&amp;"50MH",Track_3,3,FALSE),"")</f>
        <v>1</v>
      </c>
      <c r="AJ101" s="46">
        <f t="shared" ref="AJ101:AJ132" si="157">IFERROR(VLOOKUP($E101&amp;"High",Field_3,3,FALSE),"")</f>
        <v>2</v>
      </c>
      <c r="AK101" s="60">
        <f t="shared" ref="AK101:AK132" si="158">IFERROR(VLOOKUP($E101&amp;"Shot",Field_3,3,FALSE),"")</f>
        <v>1</v>
      </c>
      <c r="AL101" s="76">
        <f t="shared" ref="AL101:AL132" si="159">IFERROR(VLOOKUP($E101&amp;"50M",Track_1,2,FALSE),"")</f>
        <v>6.5</v>
      </c>
      <c r="AM101" s="77">
        <f t="shared" ref="AM101:AM132" si="160">IFERROR(VLOOKUP($E101&amp;"50MH",Track_1,2,FALSE),"")</f>
        <v>8.3000000000000007</v>
      </c>
      <c r="AN101" s="78">
        <f t="shared" ref="AN101:AN132" si="161">IFERROR(VLOOKUP($E101&amp;"Long Jump",Field_1,2,FALSE),"")</f>
        <v>4.92</v>
      </c>
      <c r="AO101" s="78">
        <f t="shared" ref="AO101:AO132" si="162">IFERROR(VLOOKUP($E101&amp;"Shot",Field_1,2,FALSE),"")</f>
        <v>9.9700000000000006</v>
      </c>
      <c r="AP101" s="77">
        <f t="shared" ref="AP101:AP132" si="163">IFERROR(VLOOKUP($E101&amp;"50M",Track_2,2,FALSE),"")</f>
        <v>6.7</v>
      </c>
      <c r="AQ101" s="77">
        <f t="shared" ref="AQ101:AQ132" si="164">IFERROR(VLOOKUP($E101&amp;"50MH",Track_2,2,FALSE),"")</f>
        <v>8.3000000000000007</v>
      </c>
      <c r="AR101" s="78">
        <f t="shared" ref="AR101:AR132" si="165">IFERROR(VLOOKUP($E101&amp;"Long Jump",Field_2,2,FALSE),"")</f>
        <v>4.82</v>
      </c>
      <c r="AS101" s="78">
        <f t="shared" ref="AS101:AS132" si="166">IFERROR(VLOOKUP($E101&amp;"High Jump",Field_2,2,FALSE),"")</f>
        <v>1.6</v>
      </c>
      <c r="AT101" s="49">
        <f t="shared" ref="AT101:AT132" si="167">IFERROR(VLOOKUP($E101&amp;"50M",Track_3,2,FALSE),"")</f>
        <v>6.5</v>
      </c>
      <c r="AU101" s="49">
        <f t="shared" ref="AU101:AU132" si="168">IFERROR(VLOOKUP($E101&amp;"50MH",Track_3,2,FALSE),"")</f>
        <v>8.1999999999999993</v>
      </c>
      <c r="AV101" s="50">
        <f t="shared" ref="AV101:AV132" si="169">IFERROR(VLOOKUP($E101&amp;"High",Field_3,2,FALSE),"")</f>
        <v>1.65</v>
      </c>
      <c r="AW101" s="62">
        <f t="shared" ref="AW101:AW132" si="170">IFERROR(VLOOKUP($E101&amp;"Shot",Field_3,2,FALSE),"")</f>
        <v>9.68</v>
      </c>
      <c r="AX101" s="69" t="str">
        <f t="shared" ref="AX101:AX132" si="171">IF(ISNA(VLOOKUP(E101,Entries_race1,3,FALSE)),"new",IF(VLOOKUP(E101,Entries_race1,3,FALSE)&lt;&gt;A101,VLOOKUP(E101,Entries_race1,3,FALSE),""))</f>
        <v/>
      </c>
      <c r="AY101" s="70">
        <f>COUNTIF(E$5:E$204,"="&amp;E101)</f>
        <v>1</v>
      </c>
    </row>
    <row r="102" spans="1:51">
      <c r="A102" s="28" t="s">
        <v>16</v>
      </c>
      <c r="B102" s="27" t="s">
        <v>1</v>
      </c>
      <c r="C102" s="122">
        <f>COUNTIFS(B$4:B$1004,"="&amp;B102,A$4:A$1004,"="&amp;A102,V$4:V$1004,"&gt;"&amp;V102)+1</f>
        <v>2</v>
      </c>
      <c r="D102" s="28">
        <v>387</v>
      </c>
      <c r="E102" s="27" t="s">
        <v>59</v>
      </c>
      <c r="F102" s="29" t="s">
        <v>3</v>
      </c>
      <c r="G102" s="55">
        <f t="shared" si="129"/>
        <v>4</v>
      </c>
      <c r="H102" s="137">
        <f t="shared" si="130"/>
        <v>5</v>
      </c>
      <c r="I102" s="137">
        <f t="shared" si="131"/>
        <v>4</v>
      </c>
      <c r="J102" s="137" t="str">
        <f t="shared" si="132"/>
        <v/>
      </c>
      <c r="K102" s="56">
        <f t="shared" si="133"/>
        <v>13</v>
      </c>
      <c r="L102" s="55">
        <f t="shared" si="134"/>
        <v>3</v>
      </c>
      <c r="M102" s="137">
        <f t="shared" si="135"/>
        <v>5</v>
      </c>
      <c r="N102" s="137">
        <f t="shared" si="136"/>
        <v>5</v>
      </c>
      <c r="O102" s="137">
        <f t="shared" si="137"/>
        <v>5</v>
      </c>
      <c r="P102" s="56">
        <f t="shared" si="138"/>
        <v>15</v>
      </c>
      <c r="Q102" s="55">
        <f t="shared" si="139"/>
        <v>1</v>
      </c>
      <c r="R102" s="137">
        <f t="shared" si="140"/>
        <v>5</v>
      </c>
      <c r="S102" s="137">
        <f t="shared" si="141"/>
        <v>4</v>
      </c>
      <c r="T102" s="137">
        <f t="shared" si="142"/>
        <v>3</v>
      </c>
      <c r="U102" s="56">
        <f t="shared" si="143"/>
        <v>12</v>
      </c>
      <c r="V102" s="138">
        <f t="shared" si="144"/>
        <v>40</v>
      </c>
      <c r="W102" s="55" t="str">
        <f t="shared" si="145"/>
        <v>M</v>
      </c>
      <c r="X102" s="56" t="str">
        <f t="shared" si="146"/>
        <v>U15</v>
      </c>
      <c r="Y102" s="114">
        <f>COUNTIF(D$5:D$995,"="&amp;D102)-1</f>
        <v>0</v>
      </c>
      <c r="Z102" s="73">
        <f t="shared" si="147"/>
        <v>3</v>
      </c>
      <c r="AA102" s="47">
        <f t="shared" si="148"/>
        <v>2</v>
      </c>
      <c r="AB102" s="47">
        <f t="shared" si="149"/>
        <v>3</v>
      </c>
      <c r="AC102" s="47" t="str">
        <f t="shared" si="150"/>
        <v/>
      </c>
      <c r="AD102" s="47">
        <f t="shared" si="151"/>
        <v>4</v>
      </c>
      <c r="AE102" s="47">
        <f t="shared" si="152"/>
        <v>2</v>
      </c>
      <c r="AF102" s="47">
        <f t="shared" si="153"/>
        <v>2</v>
      </c>
      <c r="AG102" s="47">
        <f t="shared" si="154"/>
        <v>2</v>
      </c>
      <c r="AH102" s="46">
        <f t="shared" si="155"/>
        <v>6</v>
      </c>
      <c r="AI102" s="46">
        <f t="shared" si="156"/>
        <v>2</v>
      </c>
      <c r="AJ102" s="46">
        <f t="shared" si="157"/>
        <v>3</v>
      </c>
      <c r="AK102" s="60">
        <f t="shared" si="158"/>
        <v>4</v>
      </c>
      <c r="AL102" s="76">
        <f t="shared" si="159"/>
        <v>7.3</v>
      </c>
      <c r="AM102" s="77">
        <f t="shared" si="160"/>
        <v>8.9</v>
      </c>
      <c r="AN102" s="78">
        <f t="shared" si="161"/>
        <v>4.68</v>
      </c>
      <c r="AO102" s="78" t="str">
        <f t="shared" si="162"/>
        <v/>
      </c>
      <c r="AP102" s="77">
        <f t="shared" si="163"/>
        <v>7.3</v>
      </c>
      <c r="AQ102" s="77">
        <f t="shared" si="164"/>
        <v>8.8000000000000007</v>
      </c>
      <c r="AR102" s="78">
        <f t="shared" si="165"/>
        <v>4.9400000000000004</v>
      </c>
      <c r="AS102" s="78">
        <f t="shared" si="166"/>
        <v>1.5999000000000001</v>
      </c>
      <c r="AT102" s="49">
        <f t="shared" si="167"/>
        <v>7.3</v>
      </c>
      <c r="AU102" s="49">
        <f t="shared" si="168"/>
        <v>8.6999999999999993</v>
      </c>
      <c r="AV102" s="50">
        <f t="shared" si="169"/>
        <v>1.6</v>
      </c>
      <c r="AW102" s="62">
        <f t="shared" si="170"/>
        <v>7.16</v>
      </c>
      <c r="AX102" s="69" t="str">
        <f t="shared" si="171"/>
        <v/>
      </c>
      <c r="AY102" s="70">
        <f>COUNTIF(E$5:E$204,"="&amp;E102)</f>
        <v>1</v>
      </c>
    </row>
    <row r="103" spans="1:51">
      <c r="A103" s="28" t="s">
        <v>16</v>
      </c>
      <c r="B103" s="27" t="s">
        <v>1</v>
      </c>
      <c r="C103" s="122">
        <f>COUNTIFS(B$4:B$1004,"="&amp;B103,A$4:A$1004,"="&amp;A103,V$4:V$1004,"&gt;"&amp;V103)+1</f>
        <v>3</v>
      </c>
      <c r="D103" s="28">
        <v>191</v>
      </c>
      <c r="E103" s="27" t="s">
        <v>58</v>
      </c>
      <c r="F103" s="29" t="s">
        <v>3</v>
      </c>
      <c r="G103" s="55">
        <f t="shared" si="129"/>
        <v>5</v>
      </c>
      <c r="H103" s="137" t="str">
        <f t="shared" si="130"/>
        <v/>
      </c>
      <c r="I103" s="137">
        <f t="shared" si="131"/>
        <v>7</v>
      </c>
      <c r="J103" s="137" t="str">
        <f t="shared" si="132"/>
        <v/>
      </c>
      <c r="K103" s="56">
        <f t="shared" si="133"/>
        <v>12</v>
      </c>
      <c r="L103" s="55">
        <f t="shared" si="134"/>
        <v>5</v>
      </c>
      <c r="M103" s="137">
        <f t="shared" si="135"/>
        <v>3</v>
      </c>
      <c r="N103" s="137">
        <f t="shared" si="136"/>
        <v>3</v>
      </c>
      <c r="O103" s="137">
        <f t="shared" si="137"/>
        <v>3</v>
      </c>
      <c r="P103" s="56">
        <f t="shared" si="138"/>
        <v>11</v>
      </c>
      <c r="Q103" s="55">
        <f t="shared" si="139"/>
        <v>5</v>
      </c>
      <c r="R103" s="137">
        <f t="shared" si="140"/>
        <v>3</v>
      </c>
      <c r="S103" s="137">
        <f t="shared" si="141"/>
        <v>2</v>
      </c>
      <c r="T103" s="137">
        <f t="shared" si="142"/>
        <v>2</v>
      </c>
      <c r="U103" s="56">
        <f t="shared" si="143"/>
        <v>10</v>
      </c>
      <c r="V103" s="138">
        <f t="shared" si="144"/>
        <v>33</v>
      </c>
      <c r="W103" s="55" t="str">
        <f t="shared" si="145"/>
        <v>M</v>
      </c>
      <c r="X103" s="56" t="str">
        <f t="shared" si="146"/>
        <v>U15</v>
      </c>
      <c r="Y103" s="114">
        <f>COUNTIF(D$5:D$995,"="&amp;D103)-1</f>
        <v>0</v>
      </c>
      <c r="Z103" s="73">
        <f t="shared" si="147"/>
        <v>2</v>
      </c>
      <c r="AA103" s="47" t="str">
        <f t="shared" si="148"/>
        <v/>
      </c>
      <c r="AB103" s="47">
        <f t="shared" si="149"/>
        <v>1</v>
      </c>
      <c r="AC103" s="47" t="str">
        <f t="shared" si="150"/>
        <v/>
      </c>
      <c r="AD103" s="47">
        <f t="shared" si="151"/>
        <v>2</v>
      </c>
      <c r="AE103" s="47">
        <f t="shared" si="152"/>
        <v>4</v>
      </c>
      <c r="AF103" s="47">
        <f t="shared" si="153"/>
        <v>4</v>
      </c>
      <c r="AG103" s="47">
        <f t="shared" si="154"/>
        <v>4</v>
      </c>
      <c r="AH103" s="46">
        <f t="shared" si="155"/>
        <v>2</v>
      </c>
      <c r="AI103" s="46">
        <f t="shared" si="156"/>
        <v>4</v>
      </c>
      <c r="AJ103" s="46">
        <f t="shared" si="157"/>
        <v>5</v>
      </c>
      <c r="AK103" s="60">
        <f t="shared" si="158"/>
        <v>5</v>
      </c>
      <c r="AL103" s="76">
        <f t="shared" si="159"/>
        <v>7.2</v>
      </c>
      <c r="AM103" s="77" t="str">
        <f t="shared" si="160"/>
        <v/>
      </c>
      <c r="AN103" s="78">
        <f t="shared" si="161"/>
        <v>5.09</v>
      </c>
      <c r="AO103" s="78" t="str">
        <f t="shared" si="162"/>
        <v/>
      </c>
      <c r="AP103" s="77">
        <f t="shared" si="163"/>
        <v>7.1</v>
      </c>
      <c r="AQ103" s="77">
        <f t="shared" si="164"/>
        <v>9.5</v>
      </c>
      <c r="AR103" s="78">
        <f t="shared" si="165"/>
        <v>4.8099999999999996</v>
      </c>
      <c r="AS103" s="78">
        <f t="shared" si="166"/>
        <v>1.45</v>
      </c>
      <c r="AT103" s="49">
        <f t="shared" si="167"/>
        <v>7.1</v>
      </c>
      <c r="AU103" s="49">
        <f t="shared" si="168"/>
        <v>9.3000000000000007</v>
      </c>
      <c r="AV103" s="50">
        <f t="shared" si="169"/>
        <v>1.35</v>
      </c>
      <c r="AW103" s="62">
        <f t="shared" si="170"/>
        <v>7.1</v>
      </c>
      <c r="AX103" s="69" t="str">
        <f t="shared" si="171"/>
        <v/>
      </c>
      <c r="AY103" s="70">
        <f>COUNTIF(E$5:E$204,"="&amp;E103)</f>
        <v>1</v>
      </c>
    </row>
    <row r="104" spans="1:51">
      <c r="A104" s="28" t="s">
        <v>16</v>
      </c>
      <c r="B104" s="27" t="s">
        <v>1</v>
      </c>
      <c r="C104" s="122">
        <f>COUNTIFS(B$4:B$1004,"="&amp;B104,A$4:A$1004,"="&amp;A104,V$4:V$1004,"&gt;"&amp;V104)+1</f>
        <v>4</v>
      </c>
      <c r="D104" s="28">
        <v>158</v>
      </c>
      <c r="E104" s="27" t="s">
        <v>15</v>
      </c>
      <c r="F104" s="29" t="s">
        <v>17</v>
      </c>
      <c r="G104" s="55">
        <f t="shared" si="129"/>
        <v>4</v>
      </c>
      <c r="H104" s="137">
        <f t="shared" si="130"/>
        <v>3</v>
      </c>
      <c r="I104" s="137">
        <f t="shared" si="131"/>
        <v>3</v>
      </c>
      <c r="J104" s="137">
        <f t="shared" si="132"/>
        <v>4</v>
      </c>
      <c r="K104" s="56">
        <f t="shared" si="133"/>
        <v>11</v>
      </c>
      <c r="L104" s="55">
        <f t="shared" si="134"/>
        <v>4</v>
      </c>
      <c r="M104" s="137">
        <f t="shared" si="135"/>
        <v>2</v>
      </c>
      <c r="N104" s="137">
        <f t="shared" si="136"/>
        <v>2</v>
      </c>
      <c r="O104" s="137">
        <f t="shared" si="137"/>
        <v>2</v>
      </c>
      <c r="P104" s="56">
        <f t="shared" si="138"/>
        <v>8</v>
      </c>
      <c r="Q104" s="55">
        <f t="shared" si="139"/>
        <v>3</v>
      </c>
      <c r="R104" s="137">
        <f t="shared" si="140"/>
        <v>4</v>
      </c>
      <c r="S104" s="137">
        <f t="shared" si="141"/>
        <v>3</v>
      </c>
      <c r="T104" s="137">
        <f t="shared" si="142"/>
        <v>4</v>
      </c>
      <c r="U104" s="56">
        <f t="shared" si="143"/>
        <v>11</v>
      </c>
      <c r="V104" s="138">
        <f t="shared" si="144"/>
        <v>30</v>
      </c>
      <c r="W104" s="55" t="str">
        <f t="shared" si="145"/>
        <v>M</v>
      </c>
      <c r="X104" s="56" t="str">
        <f t="shared" si="146"/>
        <v>U15</v>
      </c>
      <c r="Y104" s="114">
        <f>COUNTIF(D$5:D$995,"="&amp;D104)-1</f>
        <v>0</v>
      </c>
      <c r="Z104" s="73">
        <f t="shared" si="147"/>
        <v>3</v>
      </c>
      <c r="AA104" s="47">
        <f t="shared" si="148"/>
        <v>4</v>
      </c>
      <c r="AB104" s="47">
        <f t="shared" si="149"/>
        <v>4</v>
      </c>
      <c r="AC104" s="47">
        <f t="shared" si="150"/>
        <v>3</v>
      </c>
      <c r="AD104" s="47">
        <f t="shared" si="151"/>
        <v>3</v>
      </c>
      <c r="AE104" s="47">
        <f t="shared" si="152"/>
        <v>5</v>
      </c>
      <c r="AF104" s="47">
        <f t="shared" si="153"/>
        <v>5</v>
      </c>
      <c r="AG104" s="47">
        <f t="shared" si="154"/>
        <v>5</v>
      </c>
      <c r="AH104" s="46">
        <f t="shared" si="155"/>
        <v>4</v>
      </c>
      <c r="AI104" s="46">
        <f t="shared" si="156"/>
        <v>3</v>
      </c>
      <c r="AJ104" s="46">
        <f t="shared" si="157"/>
        <v>4</v>
      </c>
      <c r="AK104" s="60">
        <f t="shared" si="158"/>
        <v>3</v>
      </c>
      <c r="AL104" s="76">
        <f t="shared" si="159"/>
        <v>7.3</v>
      </c>
      <c r="AM104" s="77">
        <f t="shared" si="160"/>
        <v>10.1</v>
      </c>
      <c r="AN104" s="78">
        <f t="shared" si="161"/>
        <v>4.32</v>
      </c>
      <c r="AO104" s="78">
        <f t="shared" si="162"/>
        <v>8.24</v>
      </c>
      <c r="AP104" s="77">
        <f t="shared" si="163"/>
        <v>7.2</v>
      </c>
      <c r="AQ104" s="77">
        <f t="shared" si="164"/>
        <v>9.6999999999999993</v>
      </c>
      <c r="AR104" s="78">
        <f t="shared" si="165"/>
        <v>4.67</v>
      </c>
      <c r="AS104" s="78">
        <f t="shared" si="166"/>
        <v>1.4</v>
      </c>
      <c r="AT104" s="49">
        <f t="shared" si="167"/>
        <v>7.2</v>
      </c>
      <c r="AU104" s="49">
        <f t="shared" si="168"/>
        <v>9.1</v>
      </c>
      <c r="AV104" s="50">
        <f t="shared" si="169"/>
        <v>1.5</v>
      </c>
      <c r="AW104" s="62">
        <f t="shared" si="170"/>
        <v>7.81</v>
      </c>
      <c r="AX104" s="69" t="str">
        <f t="shared" si="171"/>
        <v/>
      </c>
      <c r="AY104" s="70">
        <f>COUNTIF(E$5:E$204,"="&amp;E104)</f>
        <v>1</v>
      </c>
    </row>
    <row r="105" spans="1:51">
      <c r="A105" s="28" t="s">
        <v>16</v>
      </c>
      <c r="B105" s="27" t="s">
        <v>1</v>
      </c>
      <c r="C105" s="122">
        <f>COUNTIFS(B$4:B$1004,"="&amp;B105,A$4:A$1004,"="&amp;A105,V$4:V$1004,"&gt;"&amp;V105)+1</f>
        <v>5</v>
      </c>
      <c r="D105" s="28">
        <v>390</v>
      </c>
      <c r="E105" s="27" t="s">
        <v>18</v>
      </c>
      <c r="F105" s="29" t="s">
        <v>10</v>
      </c>
      <c r="G105" s="55">
        <f t="shared" si="129"/>
        <v>1</v>
      </c>
      <c r="H105" s="137">
        <f t="shared" si="130"/>
        <v>4</v>
      </c>
      <c r="I105" s="137">
        <f t="shared" si="131"/>
        <v>1</v>
      </c>
      <c r="J105" s="137">
        <f t="shared" si="132"/>
        <v>5</v>
      </c>
      <c r="K105" s="56">
        <f t="shared" si="133"/>
        <v>10</v>
      </c>
      <c r="L105" s="55" t="str">
        <f t="shared" si="134"/>
        <v/>
      </c>
      <c r="M105" s="137">
        <f t="shared" si="135"/>
        <v>4</v>
      </c>
      <c r="N105" s="137" t="str">
        <f t="shared" si="136"/>
        <v/>
      </c>
      <c r="O105" s="137">
        <f t="shared" si="137"/>
        <v>1</v>
      </c>
      <c r="P105" s="56">
        <f t="shared" si="138"/>
        <v>5</v>
      </c>
      <c r="Q105" s="55">
        <f t="shared" si="139"/>
        <v>1</v>
      </c>
      <c r="R105" s="137">
        <f t="shared" si="140"/>
        <v>1</v>
      </c>
      <c r="S105" s="137">
        <f t="shared" si="141"/>
        <v>2</v>
      </c>
      <c r="T105" s="137">
        <f t="shared" si="142"/>
        <v>5</v>
      </c>
      <c r="U105" s="56">
        <f t="shared" si="143"/>
        <v>8</v>
      </c>
      <c r="V105" s="138">
        <f t="shared" si="144"/>
        <v>23</v>
      </c>
      <c r="W105" s="55" t="str">
        <f t="shared" si="145"/>
        <v>M</v>
      </c>
      <c r="X105" s="56" t="str">
        <f t="shared" si="146"/>
        <v>U15</v>
      </c>
      <c r="Y105" s="114">
        <f>COUNTIF(D$5:D$995,"="&amp;D105)-1</f>
        <v>0</v>
      </c>
      <c r="Z105" s="73">
        <f t="shared" si="147"/>
        <v>6</v>
      </c>
      <c r="AA105" s="47">
        <f t="shared" si="148"/>
        <v>3</v>
      </c>
      <c r="AB105" s="47">
        <f t="shared" si="149"/>
        <v>6</v>
      </c>
      <c r="AC105" s="47">
        <f t="shared" si="150"/>
        <v>2</v>
      </c>
      <c r="AD105" s="47">
        <f t="shared" si="151"/>
        <v>7</v>
      </c>
      <c r="AE105" s="47">
        <f t="shared" si="152"/>
        <v>3</v>
      </c>
      <c r="AF105" s="47">
        <f t="shared" si="153"/>
        <v>7</v>
      </c>
      <c r="AG105" s="47">
        <f t="shared" si="154"/>
        <v>6</v>
      </c>
      <c r="AH105" s="46">
        <f t="shared" si="155"/>
        <v>6</v>
      </c>
      <c r="AI105" s="46">
        <f t="shared" si="156"/>
        <v>6</v>
      </c>
      <c r="AJ105" s="46">
        <f t="shared" si="157"/>
        <v>5</v>
      </c>
      <c r="AK105" s="60">
        <f t="shared" si="158"/>
        <v>2</v>
      </c>
      <c r="AL105" s="76">
        <f t="shared" si="159"/>
        <v>7.6</v>
      </c>
      <c r="AM105" s="77">
        <f t="shared" si="160"/>
        <v>9.1999999999999993</v>
      </c>
      <c r="AN105" s="78">
        <f t="shared" si="161"/>
        <v>4.21</v>
      </c>
      <c r="AO105" s="78">
        <f t="shared" si="162"/>
        <v>8.3699999999999992</v>
      </c>
      <c r="AP105" s="77">
        <f t="shared" si="163"/>
        <v>7.7</v>
      </c>
      <c r="AQ105" s="77">
        <f t="shared" si="164"/>
        <v>9.1999999999999993</v>
      </c>
      <c r="AR105" s="78">
        <f t="shared" si="165"/>
        <v>4.26</v>
      </c>
      <c r="AS105" s="78">
        <f t="shared" si="166"/>
        <v>1.35</v>
      </c>
      <c r="AT105" s="49">
        <f t="shared" si="167"/>
        <v>7.3</v>
      </c>
      <c r="AU105" s="49">
        <f t="shared" si="168"/>
        <v>11.7</v>
      </c>
      <c r="AV105" s="50">
        <f t="shared" si="169"/>
        <v>1.35</v>
      </c>
      <c r="AW105" s="62">
        <f t="shared" si="170"/>
        <v>8.91</v>
      </c>
      <c r="AX105" s="69" t="str">
        <f t="shared" si="171"/>
        <v/>
      </c>
      <c r="AY105" s="70">
        <f>COUNTIF(E$5:E$204,"="&amp;E105)</f>
        <v>1</v>
      </c>
    </row>
    <row r="106" spans="1:51">
      <c r="A106" s="129" t="s">
        <v>16</v>
      </c>
      <c r="B106" s="130" t="s">
        <v>1</v>
      </c>
      <c r="C106" s="131">
        <f>COUNTIFS(B$4:B$1004,"="&amp;B106,A$4:A$1004,"="&amp;A106,V$4:V$1004,"&gt;"&amp;V106)+1</f>
        <v>6</v>
      </c>
      <c r="D106" s="129">
        <v>84</v>
      </c>
      <c r="E106" s="27" t="s">
        <v>243</v>
      </c>
      <c r="F106" s="29" t="s">
        <v>71</v>
      </c>
      <c r="G106" s="55" t="str">
        <f t="shared" si="129"/>
        <v/>
      </c>
      <c r="H106" s="137" t="str">
        <f t="shared" si="130"/>
        <v/>
      </c>
      <c r="I106" s="137" t="str">
        <f t="shared" si="131"/>
        <v/>
      </c>
      <c r="J106" s="137" t="str">
        <f t="shared" si="132"/>
        <v/>
      </c>
      <c r="K106" s="56">
        <f t="shared" si="133"/>
        <v>0</v>
      </c>
      <c r="L106" s="55" t="str">
        <f t="shared" si="134"/>
        <v/>
      </c>
      <c r="M106" s="137" t="str">
        <f t="shared" si="135"/>
        <v/>
      </c>
      <c r="N106" s="137" t="str">
        <f t="shared" si="136"/>
        <v/>
      </c>
      <c r="O106" s="137" t="str">
        <f t="shared" si="137"/>
        <v/>
      </c>
      <c r="P106" s="56">
        <f t="shared" si="138"/>
        <v>0</v>
      </c>
      <c r="Q106" s="55">
        <f t="shared" si="139"/>
        <v>5</v>
      </c>
      <c r="R106" s="137" t="str">
        <f t="shared" si="140"/>
        <v/>
      </c>
      <c r="S106" s="137">
        <f t="shared" si="141"/>
        <v>7</v>
      </c>
      <c r="T106" s="137" t="str">
        <f t="shared" si="142"/>
        <v/>
      </c>
      <c r="U106" s="56">
        <f t="shared" si="143"/>
        <v>12</v>
      </c>
      <c r="V106" s="138">
        <f t="shared" si="144"/>
        <v>12</v>
      </c>
      <c r="W106" s="55" t="str">
        <f t="shared" si="145"/>
        <v>M</v>
      </c>
      <c r="X106" s="56" t="str">
        <f t="shared" si="146"/>
        <v>U15</v>
      </c>
      <c r="Y106" s="114">
        <f>COUNTIF(D$5:D$995,"="&amp;D106)-1</f>
        <v>0</v>
      </c>
      <c r="Z106" s="73" t="str">
        <f t="shared" si="147"/>
        <v/>
      </c>
      <c r="AA106" s="47" t="str">
        <f t="shared" si="148"/>
        <v/>
      </c>
      <c r="AB106" s="47" t="str">
        <f t="shared" si="149"/>
        <v/>
      </c>
      <c r="AC106" s="47" t="str">
        <f t="shared" si="150"/>
        <v/>
      </c>
      <c r="AD106" s="47" t="str">
        <f t="shared" si="151"/>
        <v/>
      </c>
      <c r="AE106" s="47" t="str">
        <f t="shared" si="152"/>
        <v/>
      </c>
      <c r="AF106" s="47" t="str">
        <f t="shared" si="153"/>
        <v/>
      </c>
      <c r="AG106" s="47" t="str">
        <f t="shared" si="154"/>
        <v/>
      </c>
      <c r="AH106" s="46">
        <f t="shared" si="155"/>
        <v>2</v>
      </c>
      <c r="AI106" s="46" t="str">
        <f t="shared" si="156"/>
        <v/>
      </c>
      <c r="AJ106" s="46">
        <f t="shared" si="157"/>
        <v>1</v>
      </c>
      <c r="AK106" s="60" t="str">
        <f t="shared" si="158"/>
        <v/>
      </c>
      <c r="AL106" s="76" t="str">
        <f t="shared" si="159"/>
        <v/>
      </c>
      <c r="AM106" s="77" t="str">
        <f t="shared" si="160"/>
        <v/>
      </c>
      <c r="AN106" s="78" t="str">
        <f t="shared" si="161"/>
        <v/>
      </c>
      <c r="AO106" s="78" t="str">
        <f t="shared" si="162"/>
        <v/>
      </c>
      <c r="AP106" s="77" t="str">
        <f t="shared" si="163"/>
        <v/>
      </c>
      <c r="AQ106" s="77" t="str">
        <f t="shared" si="164"/>
        <v/>
      </c>
      <c r="AR106" s="78" t="str">
        <f t="shared" si="165"/>
        <v/>
      </c>
      <c r="AS106" s="78" t="str">
        <f t="shared" si="166"/>
        <v/>
      </c>
      <c r="AT106" s="49">
        <f t="shared" si="167"/>
        <v>7.1</v>
      </c>
      <c r="AU106" s="49" t="str">
        <f t="shared" si="168"/>
        <v/>
      </c>
      <c r="AV106" s="50">
        <f t="shared" si="169"/>
        <v>1.75</v>
      </c>
      <c r="AW106" s="62" t="str">
        <f t="shared" si="170"/>
        <v/>
      </c>
      <c r="AX106" s="69" t="str">
        <f t="shared" si="171"/>
        <v>new</v>
      </c>
      <c r="AY106" s="70">
        <f>COUNTIF(E$5:E$204,"="&amp;E106)</f>
        <v>1</v>
      </c>
    </row>
    <row r="107" spans="1:51">
      <c r="A107" s="28" t="s">
        <v>16</v>
      </c>
      <c r="B107" s="27" t="s">
        <v>1</v>
      </c>
      <c r="C107" s="122">
        <f>COUNTIFS(B$4:B$1004,"="&amp;B107,A$4:A$1004,"="&amp;A107,V$4:V$1004,"&gt;"&amp;V107)+1</f>
        <v>7</v>
      </c>
      <c r="D107" s="28">
        <v>165</v>
      </c>
      <c r="E107" s="27" t="s">
        <v>25</v>
      </c>
      <c r="F107" s="29" t="s">
        <v>26</v>
      </c>
      <c r="G107" s="55">
        <f t="shared" si="129"/>
        <v>2</v>
      </c>
      <c r="H107" s="137" t="str">
        <f t="shared" si="130"/>
        <v/>
      </c>
      <c r="I107" s="137">
        <f t="shared" si="131"/>
        <v>2</v>
      </c>
      <c r="J107" s="137" t="str">
        <f t="shared" si="132"/>
        <v/>
      </c>
      <c r="K107" s="56">
        <f t="shared" si="133"/>
        <v>4</v>
      </c>
      <c r="L107" s="55">
        <f t="shared" si="134"/>
        <v>1</v>
      </c>
      <c r="M107" s="137" t="str">
        <f t="shared" si="135"/>
        <v/>
      </c>
      <c r="N107" s="137">
        <f t="shared" si="136"/>
        <v>1</v>
      </c>
      <c r="O107" s="137" t="str">
        <f t="shared" si="137"/>
        <v/>
      </c>
      <c r="P107" s="56">
        <f t="shared" si="138"/>
        <v>2</v>
      </c>
      <c r="Q107" s="55">
        <f t="shared" si="139"/>
        <v>3</v>
      </c>
      <c r="R107" s="137" t="str">
        <f t="shared" si="140"/>
        <v/>
      </c>
      <c r="S107" s="137" t="str">
        <f t="shared" si="141"/>
        <v/>
      </c>
      <c r="T107" s="137" t="str">
        <f t="shared" si="142"/>
        <v/>
      </c>
      <c r="U107" s="56">
        <f t="shared" si="143"/>
        <v>3</v>
      </c>
      <c r="V107" s="138">
        <f t="shared" si="144"/>
        <v>9</v>
      </c>
      <c r="W107" s="55" t="str">
        <f t="shared" si="145"/>
        <v>M</v>
      </c>
      <c r="X107" s="56" t="str">
        <f t="shared" si="146"/>
        <v>U15</v>
      </c>
      <c r="Y107" s="114">
        <f>COUNTIF(D$5:D$995,"="&amp;D107)-1</f>
        <v>0</v>
      </c>
      <c r="Z107" s="73">
        <f t="shared" si="147"/>
        <v>5</v>
      </c>
      <c r="AA107" s="47" t="str">
        <f t="shared" si="148"/>
        <v/>
      </c>
      <c r="AB107" s="47">
        <f t="shared" si="149"/>
        <v>5</v>
      </c>
      <c r="AC107" s="47" t="str">
        <f t="shared" si="150"/>
        <v/>
      </c>
      <c r="AD107" s="47">
        <f t="shared" si="151"/>
        <v>6</v>
      </c>
      <c r="AE107" s="47" t="str">
        <f t="shared" si="152"/>
        <v/>
      </c>
      <c r="AF107" s="47">
        <f t="shared" si="153"/>
        <v>6</v>
      </c>
      <c r="AG107" s="47">
        <f t="shared" si="154"/>
        <v>8</v>
      </c>
      <c r="AH107" s="46">
        <f t="shared" si="155"/>
        <v>4</v>
      </c>
      <c r="AI107" s="46" t="str">
        <f t="shared" si="156"/>
        <v/>
      </c>
      <c r="AJ107" s="46" t="str">
        <f t="shared" si="157"/>
        <v/>
      </c>
      <c r="AK107" s="60" t="str">
        <f t="shared" si="158"/>
        <v/>
      </c>
      <c r="AL107" s="76">
        <f t="shared" si="159"/>
        <v>7.5</v>
      </c>
      <c r="AM107" s="77" t="str">
        <f t="shared" si="160"/>
        <v/>
      </c>
      <c r="AN107" s="78">
        <f t="shared" si="161"/>
        <v>4.3</v>
      </c>
      <c r="AO107" s="78" t="str">
        <f t="shared" si="162"/>
        <v/>
      </c>
      <c r="AP107" s="77">
        <f t="shared" si="163"/>
        <v>7.5</v>
      </c>
      <c r="AQ107" s="77" t="str">
        <f t="shared" si="164"/>
        <v/>
      </c>
      <c r="AR107" s="78">
        <f t="shared" si="165"/>
        <v>4.46</v>
      </c>
      <c r="AS107" s="78">
        <f t="shared" si="166"/>
        <v>1.1499999999999999</v>
      </c>
      <c r="AT107" s="49">
        <f t="shared" si="167"/>
        <v>7.2</v>
      </c>
      <c r="AU107" s="49" t="str">
        <f t="shared" si="168"/>
        <v/>
      </c>
      <c r="AV107" s="50" t="str">
        <f t="shared" si="169"/>
        <v/>
      </c>
      <c r="AW107" s="62" t="str">
        <f t="shared" si="170"/>
        <v/>
      </c>
      <c r="AX107" s="69" t="str">
        <f t="shared" si="171"/>
        <v/>
      </c>
      <c r="AY107" s="70">
        <f>COUNTIF(E$5:E$204,"="&amp;E107)</f>
        <v>1</v>
      </c>
    </row>
    <row r="108" spans="1:51">
      <c r="A108" s="28" t="s">
        <v>16</v>
      </c>
      <c r="B108" s="115" t="s">
        <v>1</v>
      </c>
      <c r="C108" s="122">
        <f>COUNTIFS(B$4:B$1004,"="&amp;B108,A$4:A$1004,"="&amp;A108,V$4:V$1004,"&gt;"&amp;V108)+1</f>
        <v>8</v>
      </c>
      <c r="D108" s="28">
        <v>981</v>
      </c>
      <c r="E108" s="115" t="s">
        <v>153</v>
      </c>
      <c r="F108" s="29" t="s">
        <v>26</v>
      </c>
      <c r="G108" s="55" t="str">
        <f t="shared" si="129"/>
        <v/>
      </c>
      <c r="H108" s="137" t="str">
        <f t="shared" si="130"/>
        <v/>
      </c>
      <c r="I108" s="137" t="str">
        <f t="shared" si="131"/>
        <v/>
      </c>
      <c r="J108" s="137" t="str">
        <f t="shared" si="132"/>
        <v/>
      </c>
      <c r="K108" s="56">
        <f t="shared" si="133"/>
        <v>0</v>
      </c>
      <c r="L108" s="55" t="str">
        <f t="shared" si="134"/>
        <v/>
      </c>
      <c r="M108" s="137" t="str">
        <f t="shared" si="135"/>
        <v/>
      </c>
      <c r="N108" s="137">
        <f t="shared" si="136"/>
        <v>7</v>
      </c>
      <c r="O108" s="137" t="str">
        <f t="shared" si="137"/>
        <v/>
      </c>
      <c r="P108" s="56">
        <f t="shared" si="138"/>
        <v>7</v>
      </c>
      <c r="Q108" s="55" t="str">
        <f t="shared" si="139"/>
        <v/>
      </c>
      <c r="R108" s="137" t="str">
        <f t="shared" si="140"/>
        <v/>
      </c>
      <c r="S108" s="137" t="str">
        <f t="shared" si="141"/>
        <v/>
      </c>
      <c r="T108" s="137" t="str">
        <f t="shared" si="142"/>
        <v/>
      </c>
      <c r="U108" s="56">
        <f t="shared" si="143"/>
        <v>0</v>
      </c>
      <c r="V108" s="138">
        <f t="shared" si="144"/>
        <v>7</v>
      </c>
      <c r="W108" s="55" t="str">
        <f t="shared" si="145"/>
        <v>M</v>
      </c>
      <c r="X108" s="31" t="str">
        <f t="shared" si="146"/>
        <v>U15</v>
      </c>
      <c r="Y108" s="114">
        <f>COUNTIF(D$5:D$995,"="&amp;D108)-1</f>
        <v>0</v>
      </c>
      <c r="Z108" s="73" t="str">
        <f t="shared" si="147"/>
        <v/>
      </c>
      <c r="AA108" s="47" t="str">
        <f t="shared" si="148"/>
        <v/>
      </c>
      <c r="AB108" s="47" t="str">
        <f t="shared" si="149"/>
        <v/>
      </c>
      <c r="AC108" s="47" t="str">
        <f t="shared" si="150"/>
        <v/>
      </c>
      <c r="AD108" s="47" t="str">
        <f t="shared" si="151"/>
        <v/>
      </c>
      <c r="AE108" s="47" t="str">
        <f t="shared" si="152"/>
        <v/>
      </c>
      <c r="AF108" s="47">
        <f t="shared" si="153"/>
        <v>1</v>
      </c>
      <c r="AG108" s="47" t="str">
        <f t="shared" si="154"/>
        <v/>
      </c>
      <c r="AH108" s="46" t="str">
        <f t="shared" si="155"/>
        <v/>
      </c>
      <c r="AI108" s="46" t="str">
        <f t="shared" si="156"/>
        <v/>
      </c>
      <c r="AJ108" s="46" t="str">
        <f t="shared" si="157"/>
        <v/>
      </c>
      <c r="AK108" s="60" t="str">
        <f t="shared" si="158"/>
        <v/>
      </c>
      <c r="AL108" s="76" t="str">
        <f t="shared" si="159"/>
        <v/>
      </c>
      <c r="AM108" s="77" t="str">
        <f t="shared" si="160"/>
        <v/>
      </c>
      <c r="AN108" s="78" t="str">
        <f t="shared" si="161"/>
        <v/>
      </c>
      <c r="AO108" s="78" t="str">
        <f t="shared" si="162"/>
        <v/>
      </c>
      <c r="AP108" s="77" t="str">
        <f t="shared" si="163"/>
        <v/>
      </c>
      <c r="AQ108" s="77" t="str">
        <f t="shared" si="164"/>
        <v/>
      </c>
      <c r="AR108" s="78">
        <f t="shared" si="165"/>
        <v>5.99</v>
      </c>
      <c r="AS108" s="78" t="str">
        <f t="shared" si="166"/>
        <v/>
      </c>
      <c r="AT108" s="49" t="str">
        <f t="shared" si="167"/>
        <v/>
      </c>
      <c r="AU108" s="49" t="str">
        <f t="shared" si="168"/>
        <v/>
      </c>
      <c r="AV108" s="50" t="str">
        <f t="shared" si="169"/>
        <v/>
      </c>
      <c r="AW108" s="62" t="str">
        <f t="shared" si="170"/>
        <v/>
      </c>
      <c r="AX108" s="69" t="str">
        <f t="shared" si="171"/>
        <v>new</v>
      </c>
      <c r="AY108" s="70">
        <f>COUNTIF(E$5:E$204,"="&amp;E108)</f>
        <v>1</v>
      </c>
    </row>
    <row r="109" spans="1:51">
      <c r="A109" s="28" t="s">
        <v>16</v>
      </c>
      <c r="B109" s="27" t="s">
        <v>1</v>
      </c>
      <c r="C109" s="122">
        <f>COUNTIFS(B$4:B$1004,"="&amp;B109,A$4:A$1004,"="&amp;A109,V$4:V$1004,"&gt;"&amp;V109)+1</f>
        <v>9</v>
      </c>
      <c r="D109" s="28">
        <v>921</v>
      </c>
      <c r="E109" s="27" t="s">
        <v>93</v>
      </c>
      <c r="F109" s="29" t="s">
        <v>17</v>
      </c>
      <c r="G109" s="55" t="str">
        <f t="shared" si="129"/>
        <v/>
      </c>
      <c r="H109" s="137">
        <f t="shared" si="130"/>
        <v>2</v>
      </c>
      <c r="I109" s="137" t="str">
        <f t="shared" si="131"/>
        <v/>
      </c>
      <c r="J109" s="137">
        <f t="shared" si="132"/>
        <v>3</v>
      </c>
      <c r="K109" s="56">
        <f t="shared" si="133"/>
        <v>5</v>
      </c>
      <c r="L109" s="55" t="str">
        <f t="shared" si="134"/>
        <v/>
      </c>
      <c r="M109" s="137" t="str">
        <f t="shared" si="135"/>
        <v/>
      </c>
      <c r="N109" s="137" t="str">
        <f t="shared" si="136"/>
        <v/>
      </c>
      <c r="O109" s="137" t="str">
        <f t="shared" si="137"/>
        <v/>
      </c>
      <c r="P109" s="56">
        <f t="shared" si="138"/>
        <v>0</v>
      </c>
      <c r="Q109" s="55" t="str">
        <f t="shared" si="139"/>
        <v/>
      </c>
      <c r="R109" s="137" t="str">
        <f t="shared" si="140"/>
        <v/>
      </c>
      <c r="S109" s="137" t="str">
        <f t="shared" si="141"/>
        <v/>
      </c>
      <c r="T109" s="137">
        <f t="shared" si="142"/>
        <v>1</v>
      </c>
      <c r="U109" s="56">
        <f t="shared" si="143"/>
        <v>1</v>
      </c>
      <c r="V109" s="138">
        <f t="shared" si="144"/>
        <v>6</v>
      </c>
      <c r="W109" s="55" t="str">
        <f t="shared" si="145"/>
        <v>M</v>
      </c>
      <c r="X109" s="57" t="str">
        <f t="shared" si="146"/>
        <v>U15</v>
      </c>
      <c r="Y109" s="114">
        <f>COUNTIF(D$5:D$995,"="&amp;D109)-1</f>
        <v>0</v>
      </c>
      <c r="Z109" s="73">
        <f t="shared" si="147"/>
        <v>10</v>
      </c>
      <c r="AA109" s="47">
        <f t="shared" si="148"/>
        <v>5</v>
      </c>
      <c r="AB109" s="47">
        <f t="shared" si="149"/>
        <v>8</v>
      </c>
      <c r="AC109" s="47">
        <f t="shared" si="150"/>
        <v>4</v>
      </c>
      <c r="AD109" s="47">
        <f t="shared" si="151"/>
        <v>12</v>
      </c>
      <c r="AE109" s="47">
        <f t="shared" si="152"/>
        <v>8</v>
      </c>
      <c r="AF109" s="47">
        <f t="shared" si="153"/>
        <v>9</v>
      </c>
      <c r="AG109" s="47">
        <f t="shared" si="154"/>
        <v>9</v>
      </c>
      <c r="AH109" s="46">
        <f t="shared" si="155"/>
        <v>10</v>
      </c>
      <c r="AI109" s="46">
        <f t="shared" si="156"/>
        <v>7</v>
      </c>
      <c r="AJ109" s="46">
        <f t="shared" si="157"/>
        <v>8</v>
      </c>
      <c r="AK109" s="60">
        <f t="shared" si="158"/>
        <v>6</v>
      </c>
      <c r="AL109" s="76">
        <f t="shared" si="159"/>
        <v>8.6999999999999993</v>
      </c>
      <c r="AM109" s="77">
        <f t="shared" si="160"/>
        <v>12.1</v>
      </c>
      <c r="AN109" s="78">
        <f t="shared" si="161"/>
        <v>3.61</v>
      </c>
      <c r="AO109" s="78">
        <f t="shared" si="162"/>
        <v>5.14</v>
      </c>
      <c r="AP109" s="77">
        <f t="shared" si="163"/>
        <v>8.9</v>
      </c>
      <c r="AQ109" s="77">
        <f t="shared" si="164"/>
        <v>12.4</v>
      </c>
      <c r="AR109" s="78">
        <f t="shared" si="165"/>
        <v>3.28</v>
      </c>
      <c r="AS109" s="78">
        <f t="shared" si="166"/>
        <v>1.1498999999999999</v>
      </c>
      <c r="AT109" s="49">
        <f t="shared" si="167"/>
        <v>8.6999999999999993</v>
      </c>
      <c r="AU109" s="49">
        <f t="shared" si="168"/>
        <v>11.9</v>
      </c>
      <c r="AV109" s="50">
        <f t="shared" si="169"/>
        <v>1.2</v>
      </c>
      <c r="AW109" s="62">
        <f t="shared" si="170"/>
        <v>5.33</v>
      </c>
      <c r="AX109" s="69" t="str">
        <f t="shared" si="171"/>
        <v/>
      </c>
      <c r="AY109" s="70">
        <f>COUNTIF(E$5:E$204,"="&amp;E109)</f>
        <v>1</v>
      </c>
    </row>
    <row r="110" spans="1:51">
      <c r="A110" s="28" t="s">
        <v>16</v>
      </c>
      <c r="B110" s="115" t="s">
        <v>1</v>
      </c>
      <c r="C110" s="122">
        <f>COUNTIFS(B$4:B$1004,"="&amp;B110,A$4:A$1004,"="&amp;A110,V$4:V$1004,"&gt;"&amp;V110)+1</f>
        <v>10</v>
      </c>
      <c r="D110" s="28">
        <v>987</v>
      </c>
      <c r="E110" s="115" t="s">
        <v>158</v>
      </c>
      <c r="F110" s="29" t="s">
        <v>17</v>
      </c>
      <c r="G110" s="55" t="str">
        <f t="shared" si="129"/>
        <v/>
      </c>
      <c r="H110" s="137" t="str">
        <f t="shared" si="130"/>
        <v/>
      </c>
      <c r="I110" s="137" t="str">
        <f t="shared" si="131"/>
        <v/>
      </c>
      <c r="J110" s="137" t="str">
        <f t="shared" si="132"/>
        <v/>
      </c>
      <c r="K110" s="56">
        <f t="shared" si="133"/>
        <v>0</v>
      </c>
      <c r="L110" s="55" t="str">
        <f t="shared" si="134"/>
        <v/>
      </c>
      <c r="M110" s="137" t="str">
        <f t="shared" si="135"/>
        <v/>
      </c>
      <c r="N110" s="137" t="str">
        <f t="shared" si="136"/>
        <v/>
      </c>
      <c r="O110" s="137">
        <f t="shared" si="137"/>
        <v>4</v>
      </c>
      <c r="P110" s="56">
        <f t="shared" si="138"/>
        <v>4</v>
      </c>
      <c r="Q110" s="55" t="str">
        <f t="shared" si="139"/>
        <v/>
      </c>
      <c r="R110" s="137" t="str">
        <f t="shared" si="140"/>
        <v/>
      </c>
      <c r="S110" s="137" t="str">
        <f t="shared" si="141"/>
        <v/>
      </c>
      <c r="T110" s="137" t="str">
        <f t="shared" si="142"/>
        <v/>
      </c>
      <c r="U110" s="56">
        <f t="shared" si="143"/>
        <v>0</v>
      </c>
      <c r="V110" s="138">
        <f t="shared" si="144"/>
        <v>4</v>
      </c>
      <c r="W110" s="55" t="str">
        <f t="shared" si="145"/>
        <v>M</v>
      </c>
      <c r="X110" s="31" t="str">
        <f t="shared" si="146"/>
        <v>U15</v>
      </c>
      <c r="Y110" s="114">
        <f>COUNTIF(D$5:D$995,"="&amp;D110)-1</f>
        <v>0</v>
      </c>
      <c r="Z110" s="73" t="str">
        <f t="shared" si="147"/>
        <v/>
      </c>
      <c r="AA110" s="47" t="str">
        <f t="shared" si="148"/>
        <v/>
      </c>
      <c r="AB110" s="47" t="str">
        <f t="shared" si="149"/>
        <v/>
      </c>
      <c r="AC110" s="47" t="str">
        <f t="shared" si="150"/>
        <v/>
      </c>
      <c r="AD110" s="47" t="str">
        <f t="shared" si="151"/>
        <v/>
      </c>
      <c r="AE110" s="47" t="str">
        <f t="shared" si="152"/>
        <v/>
      </c>
      <c r="AF110" s="47" t="str">
        <f t="shared" si="153"/>
        <v/>
      </c>
      <c r="AG110" s="47">
        <f t="shared" si="154"/>
        <v>3</v>
      </c>
      <c r="AH110" s="46" t="str">
        <f t="shared" si="155"/>
        <v/>
      </c>
      <c r="AI110" s="46" t="str">
        <f t="shared" si="156"/>
        <v/>
      </c>
      <c r="AJ110" s="46" t="str">
        <f t="shared" si="157"/>
        <v/>
      </c>
      <c r="AK110" s="60" t="str">
        <f t="shared" si="158"/>
        <v/>
      </c>
      <c r="AL110" s="76" t="str">
        <f t="shared" si="159"/>
        <v/>
      </c>
      <c r="AM110" s="77" t="str">
        <f t="shared" si="160"/>
        <v/>
      </c>
      <c r="AN110" s="78" t="str">
        <f t="shared" si="161"/>
        <v/>
      </c>
      <c r="AO110" s="78" t="str">
        <f t="shared" si="162"/>
        <v/>
      </c>
      <c r="AP110" s="77" t="str">
        <f t="shared" si="163"/>
        <v/>
      </c>
      <c r="AQ110" s="77" t="str">
        <f t="shared" si="164"/>
        <v/>
      </c>
      <c r="AR110" s="78" t="str">
        <f t="shared" si="165"/>
        <v/>
      </c>
      <c r="AS110" s="78">
        <f t="shared" si="166"/>
        <v>1.55</v>
      </c>
      <c r="AT110" s="49" t="str">
        <f t="shared" si="167"/>
        <v/>
      </c>
      <c r="AU110" s="49" t="str">
        <f t="shared" si="168"/>
        <v/>
      </c>
      <c r="AV110" s="50" t="str">
        <f t="shared" si="169"/>
        <v/>
      </c>
      <c r="AW110" s="62" t="str">
        <f t="shared" si="170"/>
        <v/>
      </c>
      <c r="AX110" s="69" t="str">
        <f t="shared" si="171"/>
        <v>new</v>
      </c>
      <c r="AY110" s="70">
        <f>COUNTIF(E$5:E$204,"="&amp;E110)</f>
        <v>1</v>
      </c>
    </row>
    <row r="111" spans="1:51">
      <c r="A111" s="28" t="s">
        <v>16</v>
      </c>
      <c r="B111" s="27" t="s">
        <v>1</v>
      </c>
      <c r="C111" s="122">
        <f>COUNTIFS(B$4:B$1004,"="&amp;B111,A$4:A$1004,"="&amp;A111,V$4:V$1004,"&gt;"&amp;V111)+1</f>
        <v>11</v>
      </c>
      <c r="D111" s="28">
        <v>973</v>
      </c>
      <c r="E111" s="27" t="s">
        <v>144</v>
      </c>
      <c r="F111" s="29" t="s">
        <v>62</v>
      </c>
      <c r="G111" s="55" t="str">
        <f t="shared" si="129"/>
        <v/>
      </c>
      <c r="H111" s="137" t="str">
        <f t="shared" si="130"/>
        <v/>
      </c>
      <c r="I111" s="137" t="str">
        <f t="shared" si="131"/>
        <v/>
      </c>
      <c r="J111" s="137" t="str">
        <f t="shared" si="132"/>
        <v/>
      </c>
      <c r="K111" s="56">
        <f t="shared" si="133"/>
        <v>0</v>
      </c>
      <c r="L111" s="55" t="str">
        <f t="shared" si="134"/>
        <v/>
      </c>
      <c r="M111" s="137" t="str">
        <f t="shared" si="135"/>
        <v/>
      </c>
      <c r="N111" s="137" t="str">
        <f t="shared" si="136"/>
        <v/>
      </c>
      <c r="O111" s="137" t="str">
        <f t="shared" si="137"/>
        <v/>
      </c>
      <c r="P111" s="56">
        <f t="shared" si="138"/>
        <v>0</v>
      </c>
      <c r="Q111" s="55" t="str">
        <f t="shared" si="139"/>
        <v/>
      </c>
      <c r="R111" s="137">
        <f t="shared" si="140"/>
        <v>2</v>
      </c>
      <c r="S111" s="137" t="str">
        <f t="shared" si="141"/>
        <v/>
      </c>
      <c r="T111" s="137" t="str">
        <f t="shared" si="142"/>
        <v/>
      </c>
      <c r="U111" s="56">
        <f t="shared" si="143"/>
        <v>2</v>
      </c>
      <c r="V111" s="138">
        <f t="shared" si="144"/>
        <v>2</v>
      </c>
      <c r="W111" s="55" t="str">
        <f t="shared" si="145"/>
        <v>M</v>
      </c>
      <c r="X111" s="57" t="str">
        <f t="shared" si="146"/>
        <v>U15</v>
      </c>
      <c r="Y111" s="114">
        <f>COUNTIF(D$5:D$995,"="&amp;D111)-1</f>
        <v>0</v>
      </c>
      <c r="Z111" s="73">
        <f t="shared" si="147"/>
        <v>8</v>
      </c>
      <c r="AA111" s="47" t="str">
        <f t="shared" si="148"/>
        <v/>
      </c>
      <c r="AB111" s="47">
        <f t="shared" si="149"/>
        <v>10</v>
      </c>
      <c r="AC111" s="47" t="str">
        <f t="shared" si="150"/>
        <v/>
      </c>
      <c r="AD111" s="47">
        <f t="shared" si="151"/>
        <v>9</v>
      </c>
      <c r="AE111" s="47">
        <f t="shared" si="152"/>
        <v>7</v>
      </c>
      <c r="AF111" s="47">
        <f t="shared" si="153"/>
        <v>10</v>
      </c>
      <c r="AG111" s="47" t="str">
        <f t="shared" si="154"/>
        <v/>
      </c>
      <c r="AH111" s="46">
        <f t="shared" si="155"/>
        <v>8</v>
      </c>
      <c r="AI111" s="46">
        <f t="shared" si="156"/>
        <v>5</v>
      </c>
      <c r="AJ111" s="46">
        <f t="shared" si="157"/>
        <v>7</v>
      </c>
      <c r="AK111" s="60" t="str">
        <f t="shared" si="158"/>
        <v/>
      </c>
      <c r="AL111" s="76">
        <f t="shared" si="159"/>
        <v>8.1</v>
      </c>
      <c r="AM111" s="77" t="str">
        <f t="shared" si="160"/>
        <v/>
      </c>
      <c r="AN111" s="78">
        <f t="shared" si="161"/>
        <v>3.14</v>
      </c>
      <c r="AO111" s="78" t="str">
        <f t="shared" si="162"/>
        <v/>
      </c>
      <c r="AP111" s="77">
        <f t="shared" si="163"/>
        <v>7.9</v>
      </c>
      <c r="AQ111" s="77">
        <f t="shared" si="164"/>
        <v>10.8</v>
      </c>
      <c r="AR111" s="78">
        <f t="shared" si="165"/>
        <v>3.12</v>
      </c>
      <c r="AS111" s="78" t="str">
        <f t="shared" si="166"/>
        <v/>
      </c>
      <c r="AT111" s="49">
        <f t="shared" si="167"/>
        <v>7.7</v>
      </c>
      <c r="AU111" s="49">
        <f t="shared" si="168"/>
        <v>9.9</v>
      </c>
      <c r="AV111" s="50">
        <f t="shared" si="169"/>
        <v>1.25</v>
      </c>
      <c r="AW111" s="62" t="str">
        <f t="shared" si="170"/>
        <v/>
      </c>
      <c r="AX111" s="69" t="str">
        <f t="shared" si="171"/>
        <v>U13</v>
      </c>
      <c r="AY111" s="70">
        <f>COUNTIF(E$5:E$204,"="&amp;E111)</f>
        <v>1</v>
      </c>
    </row>
    <row r="112" spans="1:51">
      <c r="A112" s="28" t="s">
        <v>16</v>
      </c>
      <c r="B112" s="27" t="s">
        <v>1</v>
      </c>
      <c r="C112" s="122">
        <f>COUNTIFS(B$4:B$1004,"="&amp;B112,A$4:A$1004,"="&amp;A112,V$4:V$1004,"&gt;"&amp;V112)+1</f>
        <v>11</v>
      </c>
      <c r="D112" s="28">
        <v>161</v>
      </c>
      <c r="E112" s="27" t="s">
        <v>20</v>
      </c>
      <c r="F112" s="29" t="s">
        <v>17</v>
      </c>
      <c r="G112" s="55" t="str">
        <f t="shared" si="129"/>
        <v/>
      </c>
      <c r="H112" s="137" t="str">
        <f t="shared" si="130"/>
        <v/>
      </c>
      <c r="I112" s="137" t="str">
        <f t="shared" si="131"/>
        <v/>
      </c>
      <c r="J112" s="137" t="str">
        <f t="shared" si="132"/>
        <v/>
      </c>
      <c r="K112" s="56">
        <f t="shared" si="133"/>
        <v>0</v>
      </c>
      <c r="L112" s="55">
        <f t="shared" si="134"/>
        <v>2</v>
      </c>
      <c r="M112" s="137" t="str">
        <f t="shared" si="135"/>
        <v/>
      </c>
      <c r="N112" s="137" t="str">
        <f t="shared" si="136"/>
        <v/>
      </c>
      <c r="O112" s="137" t="str">
        <f t="shared" si="137"/>
        <v/>
      </c>
      <c r="P112" s="56">
        <f t="shared" si="138"/>
        <v>2</v>
      </c>
      <c r="Q112" s="55" t="str">
        <f t="shared" si="139"/>
        <v/>
      </c>
      <c r="R112" s="137" t="str">
        <f t="shared" si="140"/>
        <v/>
      </c>
      <c r="S112" s="137" t="str">
        <f t="shared" si="141"/>
        <v/>
      </c>
      <c r="T112" s="137" t="str">
        <f t="shared" si="142"/>
        <v/>
      </c>
      <c r="U112" s="56">
        <f t="shared" si="143"/>
        <v>0</v>
      </c>
      <c r="V112" s="138">
        <f t="shared" si="144"/>
        <v>2</v>
      </c>
      <c r="W112" s="55" t="str">
        <f t="shared" si="145"/>
        <v>M</v>
      </c>
      <c r="X112" s="56" t="str">
        <f t="shared" si="146"/>
        <v>U15</v>
      </c>
      <c r="Y112" s="114">
        <f>COUNTIF(D$5:D$995,"="&amp;D112)-1</f>
        <v>0</v>
      </c>
      <c r="Z112" s="73" t="str">
        <f t="shared" si="147"/>
        <v/>
      </c>
      <c r="AA112" s="47" t="str">
        <f t="shared" si="148"/>
        <v/>
      </c>
      <c r="AB112" s="47" t="str">
        <f t="shared" si="149"/>
        <v/>
      </c>
      <c r="AC112" s="47" t="str">
        <f t="shared" si="150"/>
        <v/>
      </c>
      <c r="AD112" s="47">
        <f t="shared" si="151"/>
        <v>5</v>
      </c>
      <c r="AE112" s="47" t="str">
        <f t="shared" si="152"/>
        <v/>
      </c>
      <c r="AF112" s="47" t="str">
        <f t="shared" si="153"/>
        <v/>
      </c>
      <c r="AG112" s="47" t="str">
        <f t="shared" si="154"/>
        <v/>
      </c>
      <c r="AH112" s="46" t="str">
        <f t="shared" si="155"/>
        <v/>
      </c>
      <c r="AI112" s="46" t="str">
        <f t="shared" si="156"/>
        <v/>
      </c>
      <c r="AJ112" s="46" t="str">
        <f t="shared" si="157"/>
        <v/>
      </c>
      <c r="AK112" s="60" t="str">
        <f t="shared" si="158"/>
        <v/>
      </c>
      <c r="AL112" s="76" t="str">
        <f t="shared" si="159"/>
        <v/>
      </c>
      <c r="AM112" s="77" t="str">
        <f t="shared" si="160"/>
        <v/>
      </c>
      <c r="AN112" s="78" t="str">
        <f t="shared" si="161"/>
        <v/>
      </c>
      <c r="AO112" s="78" t="str">
        <f t="shared" si="162"/>
        <v/>
      </c>
      <c r="AP112" s="77">
        <f t="shared" si="163"/>
        <v>7.4</v>
      </c>
      <c r="AQ112" s="77" t="str">
        <f t="shared" si="164"/>
        <v/>
      </c>
      <c r="AR112" s="78" t="str">
        <f t="shared" si="165"/>
        <v/>
      </c>
      <c r="AS112" s="78" t="str">
        <f t="shared" si="166"/>
        <v/>
      </c>
      <c r="AT112" s="49" t="str">
        <f t="shared" si="167"/>
        <v/>
      </c>
      <c r="AU112" s="49" t="str">
        <f t="shared" si="168"/>
        <v/>
      </c>
      <c r="AV112" s="50" t="str">
        <f t="shared" si="169"/>
        <v/>
      </c>
      <c r="AW112" s="62" t="str">
        <f t="shared" si="170"/>
        <v/>
      </c>
      <c r="AX112" s="69" t="str">
        <f t="shared" si="171"/>
        <v/>
      </c>
      <c r="AY112" s="70">
        <f>COUNTIF(E$5:E$204,"="&amp;E112)</f>
        <v>1</v>
      </c>
    </row>
    <row r="113" spans="1:51">
      <c r="A113" s="28" t="s">
        <v>16</v>
      </c>
      <c r="B113" s="27" t="s">
        <v>1</v>
      </c>
      <c r="C113" s="122">
        <f>COUNTIFS(B$4:B$1004,"="&amp;B113,A$4:A$1004,"="&amp;A113,V$4:V$1004,"&gt;"&amp;V113)+1</f>
        <v>13</v>
      </c>
      <c r="D113" s="28">
        <v>194</v>
      </c>
      <c r="E113" s="27" t="s">
        <v>61</v>
      </c>
      <c r="F113" s="29" t="s">
        <v>62</v>
      </c>
      <c r="G113" s="55" t="str">
        <f t="shared" si="129"/>
        <v/>
      </c>
      <c r="H113" s="137" t="str">
        <f t="shared" si="130"/>
        <v/>
      </c>
      <c r="I113" s="137" t="str">
        <f t="shared" si="131"/>
        <v/>
      </c>
      <c r="J113" s="137" t="str">
        <f t="shared" si="132"/>
        <v/>
      </c>
      <c r="K113" s="56">
        <f t="shared" si="133"/>
        <v>0</v>
      </c>
      <c r="L113" s="55" t="str">
        <f t="shared" si="134"/>
        <v/>
      </c>
      <c r="M113" s="137">
        <f t="shared" si="135"/>
        <v>1</v>
      </c>
      <c r="N113" s="137" t="str">
        <f t="shared" si="136"/>
        <v/>
      </c>
      <c r="O113" s="137" t="str">
        <f t="shared" si="137"/>
        <v/>
      </c>
      <c r="P113" s="56">
        <f t="shared" si="138"/>
        <v>1</v>
      </c>
      <c r="Q113" s="55" t="str">
        <f t="shared" si="139"/>
        <v/>
      </c>
      <c r="R113" s="137" t="str">
        <f t="shared" si="140"/>
        <v/>
      </c>
      <c r="S113" s="137" t="str">
        <f t="shared" si="141"/>
        <v/>
      </c>
      <c r="T113" s="137" t="str">
        <f t="shared" si="142"/>
        <v/>
      </c>
      <c r="U113" s="56">
        <f t="shared" si="143"/>
        <v>0</v>
      </c>
      <c r="V113" s="138">
        <f t="shared" si="144"/>
        <v>1</v>
      </c>
      <c r="W113" s="55" t="str">
        <f t="shared" si="145"/>
        <v>M</v>
      </c>
      <c r="X113" s="56" t="str">
        <f t="shared" si="146"/>
        <v>U15</v>
      </c>
      <c r="Y113" s="114">
        <f>COUNTIF(D$5:D$995,"="&amp;D113)-1</f>
        <v>0</v>
      </c>
      <c r="Z113" s="73">
        <f t="shared" si="147"/>
        <v>7</v>
      </c>
      <c r="AA113" s="47" t="str">
        <f t="shared" si="148"/>
        <v/>
      </c>
      <c r="AB113" s="47">
        <f t="shared" si="149"/>
        <v>7</v>
      </c>
      <c r="AC113" s="47" t="str">
        <f t="shared" si="150"/>
        <v/>
      </c>
      <c r="AD113" s="47">
        <f t="shared" si="151"/>
        <v>7</v>
      </c>
      <c r="AE113" s="47">
        <f t="shared" si="152"/>
        <v>6</v>
      </c>
      <c r="AF113" s="47">
        <f t="shared" si="153"/>
        <v>8</v>
      </c>
      <c r="AG113" s="47">
        <f t="shared" si="154"/>
        <v>7</v>
      </c>
      <c r="AH113" s="46" t="str">
        <f t="shared" si="155"/>
        <v/>
      </c>
      <c r="AI113" s="46" t="str">
        <f t="shared" si="156"/>
        <v/>
      </c>
      <c r="AJ113" s="46" t="str">
        <f t="shared" si="157"/>
        <v/>
      </c>
      <c r="AK113" s="60" t="str">
        <f t="shared" si="158"/>
        <v/>
      </c>
      <c r="AL113" s="76">
        <f t="shared" si="159"/>
        <v>8</v>
      </c>
      <c r="AM113" s="77" t="str">
        <f t="shared" si="160"/>
        <v/>
      </c>
      <c r="AN113" s="78">
        <f t="shared" si="161"/>
        <v>3.8</v>
      </c>
      <c r="AO113" s="78" t="str">
        <f t="shared" si="162"/>
        <v/>
      </c>
      <c r="AP113" s="77">
        <f t="shared" si="163"/>
        <v>7.7</v>
      </c>
      <c r="AQ113" s="77">
        <f t="shared" si="164"/>
        <v>10.1</v>
      </c>
      <c r="AR113" s="78">
        <f t="shared" si="165"/>
        <v>3.48</v>
      </c>
      <c r="AS113" s="78">
        <f t="shared" si="166"/>
        <v>1.25</v>
      </c>
      <c r="AT113" s="49" t="str">
        <f t="shared" si="167"/>
        <v/>
      </c>
      <c r="AU113" s="49" t="str">
        <f t="shared" si="168"/>
        <v/>
      </c>
      <c r="AV113" s="50" t="str">
        <f t="shared" si="169"/>
        <v/>
      </c>
      <c r="AW113" s="62" t="str">
        <f t="shared" si="170"/>
        <v/>
      </c>
      <c r="AX113" s="69" t="str">
        <f t="shared" si="171"/>
        <v/>
      </c>
      <c r="AY113" s="70">
        <f>COUNTIF(E$5:E$204,"="&amp;E113)</f>
        <v>1</v>
      </c>
    </row>
    <row r="114" spans="1:51">
      <c r="A114" s="28" t="s">
        <v>16</v>
      </c>
      <c r="B114" s="27" t="s">
        <v>1</v>
      </c>
      <c r="C114" s="122">
        <f>COUNTIFS(B$4:B$1004,"="&amp;B114,A$4:A$1004,"="&amp;A114,V$4:V$1004,"&gt;"&amp;V114)+1</f>
        <v>14</v>
      </c>
      <c r="D114" s="28">
        <v>163</v>
      </c>
      <c r="E114" s="27" t="s">
        <v>22</v>
      </c>
      <c r="F114" s="29" t="s">
        <v>10</v>
      </c>
      <c r="G114" s="55" t="str">
        <f t="shared" si="129"/>
        <v/>
      </c>
      <c r="H114" s="137" t="str">
        <f t="shared" si="130"/>
        <v/>
      </c>
      <c r="I114" s="137" t="str">
        <f t="shared" si="131"/>
        <v/>
      </c>
      <c r="J114" s="137" t="str">
        <f t="shared" si="132"/>
        <v/>
      </c>
      <c r="K114" s="56">
        <f t="shared" si="133"/>
        <v>0</v>
      </c>
      <c r="L114" s="55" t="str">
        <f t="shared" si="134"/>
        <v/>
      </c>
      <c r="M114" s="137" t="str">
        <f t="shared" si="135"/>
        <v/>
      </c>
      <c r="N114" s="137" t="str">
        <f t="shared" si="136"/>
        <v/>
      </c>
      <c r="O114" s="137" t="str">
        <f t="shared" si="137"/>
        <v/>
      </c>
      <c r="P114" s="56">
        <f t="shared" si="138"/>
        <v>0</v>
      </c>
      <c r="Q114" s="55" t="str">
        <f t="shared" si="139"/>
        <v/>
      </c>
      <c r="R114" s="137" t="str">
        <f t="shared" si="140"/>
        <v/>
      </c>
      <c r="S114" s="137" t="str">
        <f t="shared" si="141"/>
        <v/>
      </c>
      <c r="T114" s="137" t="str">
        <f t="shared" si="142"/>
        <v/>
      </c>
      <c r="U114" s="56">
        <f t="shared" si="143"/>
        <v>0</v>
      </c>
      <c r="V114" s="138">
        <f t="shared" si="144"/>
        <v>0</v>
      </c>
      <c r="W114" s="55" t="str">
        <f t="shared" si="145"/>
        <v>M</v>
      </c>
      <c r="X114" s="56" t="str">
        <f t="shared" si="146"/>
        <v>U15</v>
      </c>
      <c r="Y114" s="114">
        <f>COUNTIF(D$5:D$995,"="&amp;D114)-1</f>
        <v>0</v>
      </c>
      <c r="Z114" s="73">
        <f t="shared" si="147"/>
        <v>9</v>
      </c>
      <c r="AA114" s="47" t="str">
        <f t="shared" si="148"/>
        <v/>
      </c>
      <c r="AB114" s="47" t="str">
        <f t="shared" si="149"/>
        <v/>
      </c>
      <c r="AC114" s="47" t="str">
        <f t="shared" si="150"/>
        <v/>
      </c>
      <c r="AD114" s="47">
        <f t="shared" si="151"/>
        <v>10</v>
      </c>
      <c r="AE114" s="47" t="str">
        <f t="shared" si="152"/>
        <v/>
      </c>
      <c r="AF114" s="47" t="str">
        <f t="shared" si="153"/>
        <v/>
      </c>
      <c r="AG114" s="47" t="str">
        <f t="shared" si="154"/>
        <v/>
      </c>
      <c r="AH114" s="46" t="str">
        <f t="shared" si="155"/>
        <v/>
      </c>
      <c r="AI114" s="46" t="str">
        <f t="shared" si="156"/>
        <v/>
      </c>
      <c r="AJ114" s="46" t="str">
        <f t="shared" si="157"/>
        <v/>
      </c>
      <c r="AK114" s="60" t="str">
        <f t="shared" si="158"/>
        <v/>
      </c>
      <c r="AL114" s="76">
        <f t="shared" si="159"/>
        <v>8.6</v>
      </c>
      <c r="AM114" s="77" t="str">
        <f t="shared" si="160"/>
        <v/>
      </c>
      <c r="AN114" s="78" t="str">
        <f t="shared" si="161"/>
        <v/>
      </c>
      <c r="AO114" s="78" t="str">
        <f t="shared" si="162"/>
        <v/>
      </c>
      <c r="AP114" s="77">
        <f t="shared" si="163"/>
        <v>8.4</v>
      </c>
      <c r="AQ114" s="77" t="str">
        <f t="shared" si="164"/>
        <v/>
      </c>
      <c r="AR114" s="78" t="str">
        <f t="shared" si="165"/>
        <v/>
      </c>
      <c r="AS114" s="78" t="str">
        <f t="shared" si="166"/>
        <v/>
      </c>
      <c r="AT114" s="49" t="str">
        <f t="shared" si="167"/>
        <v/>
      </c>
      <c r="AU114" s="49" t="str">
        <f t="shared" si="168"/>
        <v/>
      </c>
      <c r="AV114" s="50" t="str">
        <f t="shared" si="169"/>
        <v/>
      </c>
      <c r="AW114" s="62" t="str">
        <f t="shared" si="170"/>
        <v/>
      </c>
      <c r="AX114" s="69" t="str">
        <f t="shared" si="171"/>
        <v/>
      </c>
      <c r="AY114" s="70">
        <f>COUNTIF(E$5:E$204,"="&amp;E114)</f>
        <v>1</v>
      </c>
    </row>
    <row r="115" spans="1:51">
      <c r="A115" s="28" t="s">
        <v>16</v>
      </c>
      <c r="B115" s="27" t="s">
        <v>1</v>
      </c>
      <c r="C115" s="122">
        <f>COUNTIFS(B$4:B$1004,"="&amp;B115,A$4:A$1004,"="&amp;A115,V$4:V$1004,"&gt;"&amp;V115)+1</f>
        <v>14</v>
      </c>
      <c r="D115" s="28">
        <v>162</v>
      </c>
      <c r="E115" s="27" t="s">
        <v>21</v>
      </c>
      <c r="F115" s="29" t="s">
        <v>17</v>
      </c>
      <c r="G115" s="55" t="str">
        <f t="shared" si="129"/>
        <v/>
      </c>
      <c r="H115" s="137" t="str">
        <f t="shared" si="130"/>
        <v/>
      </c>
      <c r="I115" s="137" t="str">
        <f t="shared" si="131"/>
        <v/>
      </c>
      <c r="J115" s="137" t="str">
        <f t="shared" si="132"/>
        <v/>
      </c>
      <c r="K115" s="56">
        <f t="shared" si="133"/>
        <v>0</v>
      </c>
      <c r="L115" s="55" t="str">
        <f t="shared" si="134"/>
        <v/>
      </c>
      <c r="M115" s="137" t="str">
        <f t="shared" si="135"/>
        <v/>
      </c>
      <c r="N115" s="137" t="str">
        <f t="shared" si="136"/>
        <v/>
      </c>
      <c r="O115" s="137" t="str">
        <f t="shared" si="137"/>
        <v/>
      </c>
      <c r="P115" s="56">
        <f t="shared" si="138"/>
        <v>0</v>
      </c>
      <c r="Q115" s="55" t="str">
        <f t="shared" si="139"/>
        <v/>
      </c>
      <c r="R115" s="137" t="str">
        <f t="shared" si="140"/>
        <v/>
      </c>
      <c r="S115" s="137" t="str">
        <f t="shared" si="141"/>
        <v/>
      </c>
      <c r="T115" s="137" t="str">
        <f t="shared" si="142"/>
        <v/>
      </c>
      <c r="U115" s="56">
        <f t="shared" si="143"/>
        <v>0</v>
      </c>
      <c r="V115" s="138">
        <f t="shared" si="144"/>
        <v>0</v>
      </c>
      <c r="W115" s="55" t="str">
        <f t="shared" si="145"/>
        <v>M</v>
      </c>
      <c r="X115" s="56" t="str">
        <f t="shared" si="146"/>
        <v>U15</v>
      </c>
      <c r="Y115" s="114">
        <f>COUNTIF(D$5:D$995,"="&amp;D115)-1</f>
        <v>0</v>
      </c>
      <c r="Z115" s="73" t="str">
        <f t="shared" si="147"/>
        <v/>
      </c>
      <c r="AA115" s="47" t="str">
        <f t="shared" si="148"/>
        <v/>
      </c>
      <c r="AB115" s="47" t="str">
        <f t="shared" si="149"/>
        <v/>
      </c>
      <c r="AC115" s="47" t="str">
        <f t="shared" si="150"/>
        <v/>
      </c>
      <c r="AD115" s="47" t="str">
        <f t="shared" si="151"/>
        <v/>
      </c>
      <c r="AE115" s="47" t="str">
        <f t="shared" si="152"/>
        <v/>
      </c>
      <c r="AF115" s="47" t="str">
        <f t="shared" si="153"/>
        <v/>
      </c>
      <c r="AG115" s="47" t="str">
        <f t="shared" si="154"/>
        <v/>
      </c>
      <c r="AH115" s="46" t="str">
        <f t="shared" si="155"/>
        <v/>
      </c>
      <c r="AI115" s="46" t="str">
        <f t="shared" si="156"/>
        <v/>
      </c>
      <c r="AJ115" s="46" t="str">
        <f t="shared" si="157"/>
        <v/>
      </c>
      <c r="AK115" s="60" t="str">
        <f t="shared" si="158"/>
        <v/>
      </c>
      <c r="AL115" s="76" t="str">
        <f t="shared" si="159"/>
        <v/>
      </c>
      <c r="AM115" s="77" t="str">
        <f t="shared" si="160"/>
        <v/>
      </c>
      <c r="AN115" s="78" t="str">
        <f t="shared" si="161"/>
        <v/>
      </c>
      <c r="AO115" s="78" t="str">
        <f t="shared" si="162"/>
        <v/>
      </c>
      <c r="AP115" s="77" t="str">
        <f t="shared" si="163"/>
        <v/>
      </c>
      <c r="AQ115" s="77" t="str">
        <f t="shared" si="164"/>
        <v/>
      </c>
      <c r="AR115" s="78" t="str">
        <f t="shared" si="165"/>
        <v/>
      </c>
      <c r="AS115" s="78" t="str">
        <f t="shared" si="166"/>
        <v/>
      </c>
      <c r="AT115" s="49" t="str">
        <f t="shared" si="167"/>
        <v/>
      </c>
      <c r="AU115" s="49" t="str">
        <f t="shared" si="168"/>
        <v/>
      </c>
      <c r="AV115" s="50" t="str">
        <f t="shared" si="169"/>
        <v/>
      </c>
      <c r="AW115" s="62" t="str">
        <f t="shared" si="170"/>
        <v/>
      </c>
      <c r="AX115" s="69" t="str">
        <f t="shared" si="171"/>
        <v/>
      </c>
      <c r="AY115" s="70">
        <f>COUNTIF(E$5:E$204,"="&amp;E115)</f>
        <v>1</v>
      </c>
    </row>
    <row r="116" spans="1:51">
      <c r="A116" s="28" t="s">
        <v>16</v>
      </c>
      <c r="B116" s="27" t="s">
        <v>1</v>
      </c>
      <c r="C116" s="122">
        <f>COUNTIFS(B$4:B$1004,"="&amp;B116,A$4:A$1004,"="&amp;A116,V$4:V$1004,"&gt;"&amp;V116)+1</f>
        <v>14</v>
      </c>
      <c r="D116" s="28">
        <v>164</v>
      </c>
      <c r="E116" s="27" t="s">
        <v>23</v>
      </c>
      <c r="F116" s="29" t="s">
        <v>24</v>
      </c>
      <c r="G116" s="55" t="str">
        <f t="shared" si="129"/>
        <v/>
      </c>
      <c r="H116" s="137" t="str">
        <f t="shared" si="130"/>
        <v/>
      </c>
      <c r="I116" s="137" t="str">
        <f t="shared" si="131"/>
        <v/>
      </c>
      <c r="J116" s="137" t="str">
        <f t="shared" si="132"/>
        <v/>
      </c>
      <c r="K116" s="56">
        <f t="shared" si="133"/>
        <v>0</v>
      </c>
      <c r="L116" s="55" t="str">
        <f t="shared" si="134"/>
        <v/>
      </c>
      <c r="M116" s="137" t="str">
        <f t="shared" si="135"/>
        <v/>
      </c>
      <c r="N116" s="137" t="str">
        <f t="shared" si="136"/>
        <v/>
      </c>
      <c r="O116" s="137" t="str">
        <f t="shared" si="137"/>
        <v/>
      </c>
      <c r="P116" s="56">
        <f t="shared" si="138"/>
        <v>0</v>
      </c>
      <c r="Q116" s="55" t="str">
        <f t="shared" si="139"/>
        <v/>
      </c>
      <c r="R116" s="137" t="str">
        <f t="shared" si="140"/>
        <v/>
      </c>
      <c r="S116" s="137" t="str">
        <f t="shared" si="141"/>
        <v/>
      </c>
      <c r="T116" s="137" t="str">
        <f t="shared" si="142"/>
        <v/>
      </c>
      <c r="U116" s="56">
        <f t="shared" si="143"/>
        <v>0</v>
      </c>
      <c r="V116" s="138">
        <f t="shared" si="144"/>
        <v>0</v>
      </c>
      <c r="W116" s="55" t="str">
        <f t="shared" si="145"/>
        <v>M</v>
      </c>
      <c r="X116" s="56" t="str">
        <f t="shared" si="146"/>
        <v>U15</v>
      </c>
      <c r="Y116" s="114">
        <f>COUNTIF(D$5:D$995,"="&amp;D116)-1</f>
        <v>0</v>
      </c>
      <c r="Z116" s="73">
        <f t="shared" si="147"/>
        <v>11</v>
      </c>
      <c r="AA116" s="47" t="str">
        <f t="shared" si="148"/>
        <v/>
      </c>
      <c r="AB116" s="47">
        <f t="shared" si="149"/>
        <v>9</v>
      </c>
      <c r="AC116" s="47" t="str">
        <f t="shared" si="150"/>
        <v/>
      </c>
      <c r="AD116" s="47">
        <f t="shared" si="151"/>
        <v>11</v>
      </c>
      <c r="AE116" s="47" t="str">
        <f t="shared" si="152"/>
        <v/>
      </c>
      <c r="AF116" s="47">
        <f t="shared" si="153"/>
        <v>11</v>
      </c>
      <c r="AG116" s="47" t="str">
        <f t="shared" si="154"/>
        <v/>
      </c>
      <c r="AH116" s="46">
        <f t="shared" si="155"/>
        <v>8</v>
      </c>
      <c r="AI116" s="46" t="str">
        <f t="shared" si="156"/>
        <v/>
      </c>
      <c r="AJ116" s="46" t="str">
        <f t="shared" si="157"/>
        <v/>
      </c>
      <c r="AK116" s="60" t="str">
        <f t="shared" si="158"/>
        <v/>
      </c>
      <c r="AL116" s="76">
        <f t="shared" si="159"/>
        <v>8.8000000000000007</v>
      </c>
      <c r="AM116" s="77" t="str">
        <f t="shared" si="160"/>
        <v/>
      </c>
      <c r="AN116" s="78">
        <f t="shared" si="161"/>
        <v>3.16</v>
      </c>
      <c r="AO116" s="78" t="str">
        <f t="shared" si="162"/>
        <v/>
      </c>
      <c r="AP116" s="77">
        <f t="shared" si="163"/>
        <v>8.8000000000000007</v>
      </c>
      <c r="AQ116" s="77" t="str">
        <f t="shared" si="164"/>
        <v/>
      </c>
      <c r="AR116" s="78">
        <f t="shared" si="165"/>
        <v>2.91</v>
      </c>
      <c r="AS116" s="78" t="str">
        <f t="shared" si="166"/>
        <v/>
      </c>
      <c r="AT116" s="49">
        <f t="shared" si="167"/>
        <v>7.7</v>
      </c>
      <c r="AU116" s="49" t="str">
        <f t="shared" si="168"/>
        <v/>
      </c>
      <c r="AV116" s="50" t="str">
        <f t="shared" si="169"/>
        <v/>
      </c>
      <c r="AW116" s="62" t="str">
        <f t="shared" si="170"/>
        <v/>
      </c>
      <c r="AX116" s="69" t="str">
        <f t="shared" si="171"/>
        <v/>
      </c>
      <c r="AY116" s="70">
        <f>COUNTIF(E$5:E$204,"="&amp;E116)</f>
        <v>1</v>
      </c>
    </row>
    <row r="117" spans="1:51">
      <c r="A117" s="28" t="s">
        <v>9</v>
      </c>
      <c r="B117" s="27" t="s">
        <v>28</v>
      </c>
      <c r="C117" s="122">
        <f>COUNTIFS(B$4:B$1004,"="&amp;B117,A$4:A$1004,"="&amp;A117,V$4:V$1004,"&gt;"&amp;V117)+1</f>
        <v>1</v>
      </c>
      <c r="D117" s="28">
        <v>175</v>
      </c>
      <c r="E117" s="27" t="s">
        <v>40</v>
      </c>
      <c r="F117" s="29" t="s">
        <v>41</v>
      </c>
      <c r="G117" s="55">
        <f t="shared" si="129"/>
        <v>7</v>
      </c>
      <c r="H117" s="137">
        <f t="shared" si="130"/>
        <v>7</v>
      </c>
      <c r="I117" s="137">
        <f t="shared" si="131"/>
        <v>7</v>
      </c>
      <c r="J117" s="137" t="str">
        <f t="shared" si="132"/>
        <v/>
      </c>
      <c r="K117" s="56">
        <f t="shared" si="133"/>
        <v>21</v>
      </c>
      <c r="L117" s="55" t="str">
        <f t="shared" si="134"/>
        <v/>
      </c>
      <c r="M117" s="137" t="str">
        <f t="shared" si="135"/>
        <v/>
      </c>
      <c r="N117" s="137" t="str">
        <f t="shared" si="136"/>
        <v/>
      </c>
      <c r="O117" s="137" t="str">
        <f t="shared" si="137"/>
        <v/>
      </c>
      <c r="P117" s="56">
        <f t="shared" si="138"/>
        <v>0</v>
      </c>
      <c r="Q117" s="55">
        <f t="shared" si="139"/>
        <v>7</v>
      </c>
      <c r="R117" s="137">
        <f t="shared" si="140"/>
        <v>7</v>
      </c>
      <c r="S117" s="137">
        <f t="shared" si="141"/>
        <v>7</v>
      </c>
      <c r="T117" s="137" t="str">
        <f t="shared" si="142"/>
        <v/>
      </c>
      <c r="U117" s="56">
        <f t="shared" si="143"/>
        <v>21</v>
      </c>
      <c r="V117" s="138">
        <f t="shared" si="144"/>
        <v>42</v>
      </c>
      <c r="W117" s="55" t="str">
        <f t="shared" si="145"/>
        <v>F</v>
      </c>
      <c r="X117" s="56" t="str">
        <f t="shared" si="146"/>
        <v>U17</v>
      </c>
      <c r="Y117" s="114">
        <f>COUNTIF(D$5:D$995,"="&amp;D117)-1</f>
        <v>0</v>
      </c>
      <c r="Z117" s="73">
        <f t="shared" si="147"/>
        <v>1</v>
      </c>
      <c r="AA117" s="47">
        <f t="shared" si="148"/>
        <v>1</v>
      </c>
      <c r="AB117" s="47">
        <f t="shared" si="149"/>
        <v>1</v>
      </c>
      <c r="AC117" s="47" t="str">
        <f t="shared" si="150"/>
        <v/>
      </c>
      <c r="AD117" s="47" t="str">
        <f t="shared" si="151"/>
        <v/>
      </c>
      <c r="AE117" s="47" t="str">
        <f t="shared" si="152"/>
        <v/>
      </c>
      <c r="AF117" s="47" t="str">
        <f t="shared" si="153"/>
        <v/>
      </c>
      <c r="AG117" s="47" t="str">
        <f t="shared" si="154"/>
        <v/>
      </c>
      <c r="AH117" s="46">
        <f t="shared" si="155"/>
        <v>1</v>
      </c>
      <c r="AI117" s="46">
        <f t="shared" si="156"/>
        <v>1</v>
      </c>
      <c r="AJ117" s="46">
        <f t="shared" si="157"/>
        <v>1</v>
      </c>
      <c r="AK117" s="60" t="str">
        <f t="shared" si="158"/>
        <v/>
      </c>
      <c r="AL117" s="76">
        <f t="shared" si="159"/>
        <v>7.3</v>
      </c>
      <c r="AM117" s="77">
        <f t="shared" si="160"/>
        <v>8.4</v>
      </c>
      <c r="AN117" s="78">
        <f t="shared" si="161"/>
        <v>5.16</v>
      </c>
      <c r="AO117" s="78" t="str">
        <f t="shared" si="162"/>
        <v/>
      </c>
      <c r="AP117" s="77" t="str">
        <f t="shared" si="163"/>
        <v/>
      </c>
      <c r="AQ117" s="77" t="str">
        <f t="shared" si="164"/>
        <v/>
      </c>
      <c r="AR117" s="78" t="str">
        <f t="shared" si="165"/>
        <v/>
      </c>
      <c r="AS117" s="78" t="str">
        <f t="shared" si="166"/>
        <v/>
      </c>
      <c r="AT117" s="49">
        <f t="shared" si="167"/>
        <v>7.3</v>
      </c>
      <c r="AU117" s="49">
        <f t="shared" si="168"/>
        <v>8.3000000000000007</v>
      </c>
      <c r="AV117" s="50">
        <f t="shared" si="169"/>
        <v>1.5</v>
      </c>
      <c r="AW117" s="62" t="str">
        <f t="shared" si="170"/>
        <v/>
      </c>
      <c r="AX117" s="69" t="str">
        <f t="shared" si="171"/>
        <v/>
      </c>
      <c r="AY117" s="70">
        <f>COUNTIF(E$5:E$204,"="&amp;E117)</f>
        <v>1</v>
      </c>
    </row>
    <row r="118" spans="1:51">
      <c r="A118" s="28" t="s">
        <v>9</v>
      </c>
      <c r="B118" s="27" t="s">
        <v>28</v>
      </c>
      <c r="C118" s="122">
        <f>COUNTIFS(B$4:B$1004,"="&amp;B118,A$4:A$1004,"="&amp;A118,V$4:V$1004,"&gt;"&amp;V118)+1</f>
        <v>2</v>
      </c>
      <c r="D118" s="28">
        <v>172</v>
      </c>
      <c r="E118" s="27" t="s">
        <v>36</v>
      </c>
      <c r="F118" s="29" t="s">
        <v>37</v>
      </c>
      <c r="G118" s="55" t="str">
        <f t="shared" si="129"/>
        <v/>
      </c>
      <c r="H118" s="137" t="str">
        <f t="shared" si="130"/>
        <v/>
      </c>
      <c r="I118" s="137" t="str">
        <f t="shared" si="131"/>
        <v/>
      </c>
      <c r="J118" s="137" t="str">
        <f t="shared" si="132"/>
        <v/>
      </c>
      <c r="K118" s="56">
        <f t="shared" si="133"/>
        <v>0</v>
      </c>
      <c r="L118" s="55">
        <f t="shared" si="134"/>
        <v>5</v>
      </c>
      <c r="M118" s="137" t="str">
        <f t="shared" si="135"/>
        <v/>
      </c>
      <c r="N118" s="137">
        <f t="shared" si="136"/>
        <v>7</v>
      </c>
      <c r="O118" s="137">
        <f t="shared" si="137"/>
        <v>7</v>
      </c>
      <c r="P118" s="56">
        <f t="shared" si="138"/>
        <v>19</v>
      </c>
      <c r="Q118" s="55">
        <f t="shared" si="139"/>
        <v>5</v>
      </c>
      <c r="R118" s="137" t="str">
        <f t="shared" si="140"/>
        <v/>
      </c>
      <c r="S118" s="137">
        <f t="shared" si="141"/>
        <v>5</v>
      </c>
      <c r="T118" s="137">
        <f t="shared" si="142"/>
        <v>7</v>
      </c>
      <c r="U118" s="56">
        <f t="shared" si="143"/>
        <v>17</v>
      </c>
      <c r="V118" s="138">
        <f t="shared" si="144"/>
        <v>36</v>
      </c>
      <c r="W118" s="55" t="str">
        <f t="shared" si="145"/>
        <v>F</v>
      </c>
      <c r="X118" s="56" t="str">
        <f t="shared" si="146"/>
        <v>U17</v>
      </c>
      <c r="Y118" s="114">
        <f>COUNTIF(D$5:D$995,"="&amp;D118)-1</f>
        <v>0</v>
      </c>
      <c r="Z118" s="73" t="str">
        <f t="shared" si="147"/>
        <v/>
      </c>
      <c r="AA118" s="47" t="str">
        <f t="shared" si="148"/>
        <v/>
      </c>
      <c r="AB118" s="47" t="str">
        <f t="shared" si="149"/>
        <v/>
      </c>
      <c r="AC118" s="47" t="str">
        <f t="shared" si="150"/>
        <v/>
      </c>
      <c r="AD118" s="47">
        <f t="shared" si="151"/>
        <v>2</v>
      </c>
      <c r="AE118" s="47" t="str">
        <f t="shared" si="152"/>
        <v/>
      </c>
      <c r="AF118" s="47">
        <f t="shared" si="153"/>
        <v>1</v>
      </c>
      <c r="AG118" s="47">
        <f t="shared" si="154"/>
        <v>1</v>
      </c>
      <c r="AH118" s="46">
        <f t="shared" si="155"/>
        <v>2</v>
      </c>
      <c r="AI118" s="46" t="str">
        <f t="shared" si="156"/>
        <v/>
      </c>
      <c r="AJ118" s="46">
        <f t="shared" si="157"/>
        <v>2</v>
      </c>
      <c r="AK118" s="60">
        <f t="shared" si="158"/>
        <v>1</v>
      </c>
      <c r="AL118" s="76" t="str">
        <f t="shared" si="159"/>
        <v/>
      </c>
      <c r="AM118" s="77" t="str">
        <f t="shared" si="160"/>
        <v/>
      </c>
      <c r="AN118" s="78" t="str">
        <f t="shared" si="161"/>
        <v/>
      </c>
      <c r="AO118" s="78" t="str">
        <f t="shared" si="162"/>
        <v/>
      </c>
      <c r="AP118" s="77">
        <f t="shared" si="163"/>
        <v>7.4</v>
      </c>
      <c r="AQ118" s="77" t="str">
        <f t="shared" si="164"/>
        <v/>
      </c>
      <c r="AR118" s="78">
        <f t="shared" si="165"/>
        <v>4.4400000000000004</v>
      </c>
      <c r="AS118" s="78">
        <f t="shared" si="166"/>
        <v>1.25</v>
      </c>
      <c r="AT118" s="49">
        <f t="shared" si="167"/>
        <v>7.4</v>
      </c>
      <c r="AU118" s="49" t="str">
        <f t="shared" si="168"/>
        <v/>
      </c>
      <c r="AV118" s="50">
        <f t="shared" si="169"/>
        <v>1.25</v>
      </c>
      <c r="AW118" s="62">
        <f t="shared" si="170"/>
        <v>8.0399999999999991</v>
      </c>
      <c r="AX118" s="69" t="str">
        <f t="shared" si="171"/>
        <v/>
      </c>
      <c r="AY118" s="70">
        <f>COUNTIF(E$5:E$204,"="&amp;E118)</f>
        <v>1</v>
      </c>
    </row>
    <row r="119" spans="1:51">
      <c r="A119" s="28" t="s">
        <v>9</v>
      </c>
      <c r="B119" s="27" t="s">
        <v>28</v>
      </c>
      <c r="C119" s="122">
        <f>COUNTIFS(B$4:B$1004,"="&amp;B119,A$4:A$1004,"="&amp;A119,V$4:V$1004,"&gt;"&amp;V119)+1</f>
        <v>3</v>
      </c>
      <c r="D119" s="28">
        <v>994</v>
      </c>
      <c r="E119" s="27" t="s">
        <v>38</v>
      </c>
      <c r="F119" s="29" t="s">
        <v>26</v>
      </c>
      <c r="G119" s="55">
        <f t="shared" si="129"/>
        <v>7</v>
      </c>
      <c r="H119" s="137" t="str">
        <f t="shared" si="130"/>
        <v/>
      </c>
      <c r="I119" s="137">
        <f t="shared" si="131"/>
        <v>4</v>
      </c>
      <c r="J119" s="137" t="str">
        <f t="shared" si="132"/>
        <v/>
      </c>
      <c r="K119" s="56">
        <f t="shared" si="133"/>
        <v>11</v>
      </c>
      <c r="L119" s="55">
        <f t="shared" si="134"/>
        <v>7</v>
      </c>
      <c r="M119" s="137" t="str">
        <f t="shared" si="135"/>
        <v/>
      </c>
      <c r="N119" s="137">
        <f t="shared" si="136"/>
        <v>5</v>
      </c>
      <c r="O119" s="137" t="str">
        <f t="shared" si="137"/>
        <v/>
      </c>
      <c r="P119" s="56">
        <f t="shared" si="138"/>
        <v>12</v>
      </c>
      <c r="Q119" s="55" t="str">
        <f t="shared" si="139"/>
        <v/>
      </c>
      <c r="R119" s="137" t="str">
        <f t="shared" si="140"/>
        <v/>
      </c>
      <c r="S119" s="137" t="str">
        <f t="shared" si="141"/>
        <v/>
      </c>
      <c r="T119" s="137" t="str">
        <f t="shared" si="142"/>
        <v/>
      </c>
      <c r="U119" s="56">
        <f t="shared" si="143"/>
        <v>0</v>
      </c>
      <c r="V119" s="138">
        <f t="shared" si="144"/>
        <v>23</v>
      </c>
      <c r="W119" s="55" t="str">
        <f t="shared" si="145"/>
        <v>F</v>
      </c>
      <c r="X119" s="56" t="str">
        <f t="shared" si="146"/>
        <v>U17</v>
      </c>
      <c r="Y119" s="114">
        <f>COUNTIF(D$5:D$995,"="&amp;D119)-1</f>
        <v>0</v>
      </c>
      <c r="Z119" s="73">
        <f t="shared" si="147"/>
        <v>1</v>
      </c>
      <c r="AA119" s="47" t="str">
        <f t="shared" si="148"/>
        <v/>
      </c>
      <c r="AB119" s="47">
        <f t="shared" si="149"/>
        <v>3</v>
      </c>
      <c r="AC119" s="47" t="str">
        <f t="shared" si="150"/>
        <v/>
      </c>
      <c r="AD119" s="47">
        <f t="shared" si="151"/>
        <v>1</v>
      </c>
      <c r="AE119" s="47" t="str">
        <f t="shared" si="152"/>
        <v/>
      </c>
      <c r="AF119" s="47">
        <f t="shared" si="153"/>
        <v>2</v>
      </c>
      <c r="AG119" s="47" t="str">
        <f t="shared" si="154"/>
        <v/>
      </c>
      <c r="AH119" s="46" t="str">
        <f t="shared" si="155"/>
        <v/>
      </c>
      <c r="AI119" s="46" t="str">
        <f t="shared" si="156"/>
        <v/>
      </c>
      <c r="AJ119" s="46" t="str">
        <f t="shared" si="157"/>
        <v/>
      </c>
      <c r="AK119" s="60" t="str">
        <f t="shared" si="158"/>
        <v/>
      </c>
      <c r="AL119" s="76">
        <f t="shared" si="159"/>
        <v>7.3</v>
      </c>
      <c r="AM119" s="77" t="str">
        <f t="shared" si="160"/>
        <v/>
      </c>
      <c r="AN119" s="78">
        <f t="shared" si="161"/>
        <v>4</v>
      </c>
      <c r="AO119" s="78" t="str">
        <f t="shared" si="162"/>
        <v/>
      </c>
      <c r="AP119" s="77">
        <f t="shared" si="163"/>
        <v>7.1</v>
      </c>
      <c r="AQ119" s="77" t="str">
        <f t="shared" si="164"/>
        <v/>
      </c>
      <c r="AR119" s="78">
        <f t="shared" si="165"/>
        <v>4.3</v>
      </c>
      <c r="AS119" s="78" t="str">
        <f t="shared" si="166"/>
        <v/>
      </c>
      <c r="AT119" s="49" t="str">
        <f t="shared" si="167"/>
        <v/>
      </c>
      <c r="AU119" s="49" t="str">
        <f t="shared" si="168"/>
        <v/>
      </c>
      <c r="AV119" s="50" t="str">
        <f t="shared" si="169"/>
        <v/>
      </c>
      <c r="AW119" s="62" t="str">
        <f t="shared" si="170"/>
        <v/>
      </c>
      <c r="AX119" s="69" t="str">
        <f t="shared" si="171"/>
        <v/>
      </c>
      <c r="AY119" s="70">
        <f>COUNTIF(E$5:E$204,"="&amp;E119)</f>
        <v>1</v>
      </c>
    </row>
    <row r="120" spans="1:51">
      <c r="A120" s="28" t="s">
        <v>9</v>
      </c>
      <c r="B120" s="27" t="s">
        <v>28</v>
      </c>
      <c r="C120" s="122">
        <f>COUNTIFS(B$4:B$1004,"="&amp;B120,A$4:A$1004,"="&amp;A120,V$4:V$1004,"&gt;"&amp;V120)+1</f>
        <v>4</v>
      </c>
      <c r="D120" s="28">
        <v>170</v>
      </c>
      <c r="E120" s="27" t="s">
        <v>34</v>
      </c>
      <c r="F120" s="29" t="s">
        <v>10</v>
      </c>
      <c r="G120" s="55">
        <f t="shared" si="129"/>
        <v>3</v>
      </c>
      <c r="H120" s="137" t="str">
        <f t="shared" si="130"/>
        <v/>
      </c>
      <c r="I120" s="137">
        <f t="shared" si="131"/>
        <v>3</v>
      </c>
      <c r="J120" s="137">
        <f t="shared" si="132"/>
        <v>5</v>
      </c>
      <c r="K120" s="56">
        <f t="shared" si="133"/>
        <v>11</v>
      </c>
      <c r="L120" s="55">
        <f t="shared" si="134"/>
        <v>4</v>
      </c>
      <c r="M120" s="137" t="str">
        <f t="shared" si="135"/>
        <v/>
      </c>
      <c r="N120" s="137" t="str">
        <f t="shared" si="136"/>
        <v/>
      </c>
      <c r="O120" s="137" t="str">
        <f t="shared" si="137"/>
        <v/>
      </c>
      <c r="P120" s="56">
        <f t="shared" si="138"/>
        <v>4</v>
      </c>
      <c r="Q120" s="55">
        <f t="shared" si="139"/>
        <v>4</v>
      </c>
      <c r="R120" s="137" t="str">
        <f t="shared" si="140"/>
        <v/>
      </c>
      <c r="S120" s="137" t="str">
        <f t="shared" si="141"/>
        <v/>
      </c>
      <c r="T120" s="137" t="str">
        <f t="shared" si="142"/>
        <v/>
      </c>
      <c r="U120" s="56">
        <f t="shared" si="143"/>
        <v>4</v>
      </c>
      <c r="V120" s="138">
        <f t="shared" si="144"/>
        <v>19</v>
      </c>
      <c r="W120" s="55" t="str">
        <f t="shared" si="145"/>
        <v>F</v>
      </c>
      <c r="X120" s="56" t="str">
        <f t="shared" si="146"/>
        <v>U17</v>
      </c>
      <c r="Y120" s="114">
        <f>COUNTIF(D$5:D$995,"="&amp;D120)-1</f>
        <v>0</v>
      </c>
      <c r="Z120" s="73">
        <f t="shared" si="147"/>
        <v>4</v>
      </c>
      <c r="AA120" s="47" t="str">
        <f t="shared" si="148"/>
        <v/>
      </c>
      <c r="AB120" s="47">
        <f t="shared" si="149"/>
        <v>4</v>
      </c>
      <c r="AC120" s="47">
        <f t="shared" si="150"/>
        <v>2</v>
      </c>
      <c r="AD120" s="47">
        <f t="shared" si="151"/>
        <v>3</v>
      </c>
      <c r="AE120" s="47" t="str">
        <f t="shared" si="152"/>
        <v/>
      </c>
      <c r="AF120" s="47" t="str">
        <f t="shared" si="153"/>
        <v/>
      </c>
      <c r="AG120" s="47" t="str">
        <f t="shared" si="154"/>
        <v/>
      </c>
      <c r="AH120" s="46">
        <f t="shared" si="155"/>
        <v>3</v>
      </c>
      <c r="AI120" s="46" t="str">
        <f t="shared" si="156"/>
        <v/>
      </c>
      <c r="AJ120" s="46" t="str">
        <f t="shared" si="157"/>
        <v/>
      </c>
      <c r="AK120" s="60" t="str">
        <f t="shared" si="158"/>
        <v/>
      </c>
      <c r="AL120" s="76">
        <f t="shared" si="159"/>
        <v>8.1</v>
      </c>
      <c r="AM120" s="77" t="str">
        <f t="shared" si="160"/>
        <v/>
      </c>
      <c r="AN120" s="78">
        <f t="shared" si="161"/>
        <v>3.47</v>
      </c>
      <c r="AO120" s="78">
        <f t="shared" si="162"/>
        <v>5.0599999999999996</v>
      </c>
      <c r="AP120" s="77">
        <f t="shared" si="163"/>
        <v>8.4</v>
      </c>
      <c r="AQ120" s="77" t="str">
        <f t="shared" si="164"/>
        <v/>
      </c>
      <c r="AR120" s="78" t="str">
        <f t="shared" si="165"/>
        <v/>
      </c>
      <c r="AS120" s="78" t="str">
        <f t="shared" si="166"/>
        <v/>
      </c>
      <c r="AT120" s="49">
        <f t="shared" si="167"/>
        <v>7.9</v>
      </c>
      <c r="AU120" s="49" t="str">
        <f t="shared" si="168"/>
        <v/>
      </c>
      <c r="AV120" s="50" t="str">
        <f t="shared" si="169"/>
        <v/>
      </c>
      <c r="AW120" s="62" t="str">
        <f t="shared" si="170"/>
        <v/>
      </c>
      <c r="AX120" s="69" t="str">
        <f t="shared" si="171"/>
        <v/>
      </c>
      <c r="AY120" s="70">
        <f>COUNTIF(E$5:E$204,"="&amp;E120)</f>
        <v>1</v>
      </c>
    </row>
    <row r="121" spans="1:51">
      <c r="A121" s="28" t="s">
        <v>9</v>
      </c>
      <c r="B121" s="27" t="s">
        <v>28</v>
      </c>
      <c r="C121" s="122">
        <f>COUNTIFS(B$4:B$1004,"="&amp;B121,A$4:A$1004,"="&amp;A121,V$4:V$1004,"&gt;"&amp;V121)+1</f>
        <v>5</v>
      </c>
      <c r="D121" s="28">
        <v>171</v>
      </c>
      <c r="E121" s="27" t="s">
        <v>35</v>
      </c>
      <c r="F121" s="29" t="s">
        <v>5</v>
      </c>
      <c r="G121" s="55">
        <f t="shared" si="129"/>
        <v>4</v>
      </c>
      <c r="H121" s="137" t="str">
        <f t="shared" si="130"/>
        <v/>
      </c>
      <c r="I121" s="137">
        <f t="shared" si="131"/>
        <v>5</v>
      </c>
      <c r="J121" s="137">
        <f t="shared" si="132"/>
        <v>7</v>
      </c>
      <c r="K121" s="56">
        <f t="shared" si="133"/>
        <v>16</v>
      </c>
      <c r="L121" s="55" t="str">
        <f t="shared" si="134"/>
        <v/>
      </c>
      <c r="M121" s="137" t="str">
        <f t="shared" si="135"/>
        <v/>
      </c>
      <c r="N121" s="137" t="str">
        <f t="shared" si="136"/>
        <v/>
      </c>
      <c r="O121" s="137" t="str">
        <f t="shared" si="137"/>
        <v/>
      </c>
      <c r="P121" s="56">
        <f t="shared" si="138"/>
        <v>0</v>
      </c>
      <c r="Q121" s="55" t="str">
        <f t="shared" si="139"/>
        <v/>
      </c>
      <c r="R121" s="137" t="str">
        <f t="shared" si="140"/>
        <v/>
      </c>
      <c r="S121" s="137" t="str">
        <f t="shared" si="141"/>
        <v/>
      </c>
      <c r="T121" s="137" t="str">
        <f t="shared" si="142"/>
        <v/>
      </c>
      <c r="U121" s="56">
        <f t="shared" si="143"/>
        <v>0</v>
      </c>
      <c r="V121" s="138">
        <f t="shared" si="144"/>
        <v>16</v>
      </c>
      <c r="W121" s="55" t="str">
        <f t="shared" si="145"/>
        <v>F</v>
      </c>
      <c r="X121" s="56" t="str">
        <f t="shared" si="146"/>
        <v>U17</v>
      </c>
      <c r="Y121" s="114">
        <f>COUNTIF(D$5:D$995,"="&amp;D121)-1</f>
        <v>0</v>
      </c>
      <c r="Z121" s="73">
        <f t="shared" si="147"/>
        <v>3</v>
      </c>
      <c r="AA121" s="47" t="str">
        <f t="shared" si="148"/>
        <v/>
      </c>
      <c r="AB121" s="47">
        <f t="shared" si="149"/>
        <v>2</v>
      </c>
      <c r="AC121" s="47">
        <f t="shared" si="150"/>
        <v>1</v>
      </c>
      <c r="AD121" s="47" t="str">
        <f t="shared" si="151"/>
        <v/>
      </c>
      <c r="AE121" s="47" t="str">
        <f t="shared" si="152"/>
        <v/>
      </c>
      <c r="AF121" s="47" t="str">
        <f t="shared" si="153"/>
        <v/>
      </c>
      <c r="AG121" s="47" t="str">
        <f t="shared" si="154"/>
        <v/>
      </c>
      <c r="AH121" s="46" t="str">
        <f t="shared" si="155"/>
        <v/>
      </c>
      <c r="AI121" s="46" t="str">
        <f t="shared" si="156"/>
        <v/>
      </c>
      <c r="AJ121" s="46" t="str">
        <f t="shared" si="157"/>
        <v/>
      </c>
      <c r="AK121" s="60" t="str">
        <f t="shared" si="158"/>
        <v/>
      </c>
      <c r="AL121" s="76">
        <f t="shared" si="159"/>
        <v>7.4</v>
      </c>
      <c r="AM121" s="77" t="str">
        <f t="shared" si="160"/>
        <v/>
      </c>
      <c r="AN121" s="78">
        <f t="shared" si="161"/>
        <v>4.9400000000000004</v>
      </c>
      <c r="AO121" s="78">
        <f t="shared" si="162"/>
        <v>6.49</v>
      </c>
      <c r="AP121" s="77" t="str">
        <f t="shared" si="163"/>
        <v/>
      </c>
      <c r="AQ121" s="77" t="str">
        <f t="shared" si="164"/>
        <v/>
      </c>
      <c r="AR121" s="78" t="str">
        <f t="shared" si="165"/>
        <v/>
      </c>
      <c r="AS121" s="78" t="str">
        <f t="shared" si="166"/>
        <v/>
      </c>
      <c r="AT121" s="49" t="str">
        <f t="shared" si="167"/>
        <v/>
      </c>
      <c r="AU121" s="49" t="str">
        <f t="shared" si="168"/>
        <v/>
      </c>
      <c r="AV121" s="50" t="str">
        <f t="shared" si="169"/>
        <v/>
      </c>
      <c r="AW121" s="62" t="str">
        <f t="shared" si="170"/>
        <v/>
      </c>
      <c r="AX121" s="69" t="str">
        <f t="shared" si="171"/>
        <v/>
      </c>
      <c r="AY121" s="70">
        <f>COUNTIF(E$5:E$204,"="&amp;E121)</f>
        <v>1</v>
      </c>
    </row>
    <row r="122" spans="1:51">
      <c r="A122" s="28" t="s">
        <v>9</v>
      </c>
      <c r="B122" s="27" t="s">
        <v>28</v>
      </c>
      <c r="C122" s="122">
        <f>COUNTIFS(B$4:B$1004,"="&amp;B122,A$4:A$1004,"="&amp;A122,V$4:V$1004,"&gt;"&amp;V122)+1</f>
        <v>6</v>
      </c>
      <c r="D122" s="28">
        <v>176</v>
      </c>
      <c r="E122" s="27" t="s">
        <v>42</v>
      </c>
      <c r="F122" s="29" t="s">
        <v>29</v>
      </c>
      <c r="G122" s="55" t="str">
        <f t="shared" si="129"/>
        <v/>
      </c>
      <c r="H122" s="137" t="str">
        <f t="shared" si="130"/>
        <v/>
      </c>
      <c r="I122" s="137" t="str">
        <f t="shared" si="131"/>
        <v/>
      </c>
      <c r="J122" s="137" t="str">
        <f t="shared" si="132"/>
        <v/>
      </c>
      <c r="K122" s="56">
        <f t="shared" si="133"/>
        <v>0</v>
      </c>
      <c r="L122" s="55" t="str">
        <f t="shared" si="134"/>
        <v/>
      </c>
      <c r="M122" s="137" t="str">
        <f t="shared" si="135"/>
        <v/>
      </c>
      <c r="N122" s="137" t="str">
        <f t="shared" si="136"/>
        <v/>
      </c>
      <c r="O122" s="137" t="str">
        <f t="shared" si="137"/>
        <v/>
      </c>
      <c r="P122" s="56">
        <f t="shared" si="138"/>
        <v>0</v>
      </c>
      <c r="Q122" s="55" t="str">
        <f t="shared" si="139"/>
        <v/>
      </c>
      <c r="R122" s="137" t="str">
        <f t="shared" si="140"/>
        <v/>
      </c>
      <c r="S122" s="137" t="str">
        <f t="shared" si="141"/>
        <v/>
      </c>
      <c r="T122" s="137" t="str">
        <f t="shared" si="142"/>
        <v/>
      </c>
      <c r="U122" s="56">
        <f t="shared" si="143"/>
        <v>0</v>
      </c>
      <c r="V122" s="138">
        <f t="shared" si="144"/>
        <v>0</v>
      </c>
      <c r="W122" s="55" t="str">
        <f t="shared" si="145"/>
        <v>F</v>
      </c>
      <c r="X122" s="56" t="str">
        <f t="shared" si="146"/>
        <v>U17</v>
      </c>
      <c r="Y122" s="114">
        <f>COUNTIF(D$5:D$995,"="&amp;D122)-1</f>
        <v>0</v>
      </c>
      <c r="Z122" s="73" t="str">
        <f t="shared" si="147"/>
        <v/>
      </c>
      <c r="AA122" s="47" t="str">
        <f t="shared" si="148"/>
        <v/>
      </c>
      <c r="AB122" s="47" t="str">
        <f t="shared" si="149"/>
        <v/>
      </c>
      <c r="AC122" s="47" t="str">
        <f t="shared" si="150"/>
        <v/>
      </c>
      <c r="AD122" s="47" t="str">
        <f t="shared" si="151"/>
        <v/>
      </c>
      <c r="AE122" s="47" t="str">
        <f t="shared" si="152"/>
        <v/>
      </c>
      <c r="AF122" s="47" t="str">
        <f t="shared" si="153"/>
        <v/>
      </c>
      <c r="AG122" s="47" t="str">
        <f t="shared" si="154"/>
        <v/>
      </c>
      <c r="AH122" s="46" t="str">
        <f t="shared" si="155"/>
        <v/>
      </c>
      <c r="AI122" s="46" t="str">
        <f t="shared" si="156"/>
        <v/>
      </c>
      <c r="AJ122" s="46" t="str">
        <f t="shared" si="157"/>
        <v/>
      </c>
      <c r="AK122" s="60" t="str">
        <f t="shared" si="158"/>
        <v/>
      </c>
      <c r="AL122" s="76" t="str">
        <f t="shared" si="159"/>
        <v/>
      </c>
      <c r="AM122" s="77" t="str">
        <f t="shared" si="160"/>
        <v/>
      </c>
      <c r="AN122" s="78" t="str">
        <f t="shared" si="161"/>
        <v/>
      </c>
      <c r="AO122" s="78" t="str">
        <f t="shared" si="162"/>
        <v/>
      </c>
      <c r="AP122" s="77" t="str">
        <f t="shared" si="163"/>
        <v/>
      </c>
      <c r="AQ122" s="77" t="str">
        <f t="shared" si="164"/>
        <v/>
      </c>
      <c r="AR122" s="78" t="str">
        <f t="shared" si="165"/>
        <v/>
      </c>
      <c r="AS122" s="78" t="str">
        <f t="shared" si="166"/>
        <v/>
      </c>
      <c r="AT122" s="49" t="str">
        <f t="shared" si="167"/>
        <v/>
      </c>
      <c r="AU122" s="49" t="str">
        <f t="shared" si="168"/>
        <v/>
      </c>
      <c r="AV122" s="50" t="str">
        <f t="shared" si="169"/>
        <v/>
      </c>
      <c r="AW122" s="62" t="str">
        <f t="shared" si="170"/>
        <v/>
      </c>
      <c r="AX122" s="69" t="str">
        <f t="shared" si="171"/>
        <v/>
      </c>
      <c r="AY122" s="70">
        <f>COUNTIF(E$5:E$204,"="&amp;E122)</f>
        <v>1</v>
      </c>
    </row>
    <row r="123" spans="1:51">
      <c r="A123" s="28" t="s">
        <v>9</v>
      </c>
      <c r="B123" s="27" t="s">
        <v>28</v>
      </c>
      <c r="C123" s="122">
        <f>COUNTIFS(B$4:B$1004,"="&amp;B123,A$4:A$1004,"="&amp;A123,V$4:V$1004,"&gt;"&amp;V123)+1</f>
        <v>6</v>
      </c>
      <c r="D123" s="28">
        <v>169</v>
      </c>
      <c r="E123" s="27" t="s">
        <v>32</v>
      </c>
      <c r="F123" s="29" t="s">
        <v>33</v>
      </c>
      <c r="G123" s="55" t="str">
        <f t="shared" si="129"/>
        <v/>
      </c>
      <c r="H123" s="137" t="str">
        <f t="shared" si="130"/>
        <v/>
      </c>
      <c r="I123" s="137" t="str">
        <f t="shared" si="131"/>
        <v/>
      </c>
      <c r="J123" s="137" t="str">
        <f t="shared" si="132"/>
        <v/>
      </c>
      <c r="K123" s="56">
        <f t="shared" si="133"/>
        <v>0</v>
      </c>
      <c r="L123" s="55" t="str">
        <f t="shared" si="134"/>
        <v/>
      </c>
      <c r="M123" s="137" t="str">
        <f t="shared" si="135"/>
        <v/>
      </c>
      <c r="N123" s="137" t="str">
        <f t="shared" si="136"/>
        <v/>
      </c>
      <c r="O123" s="137" t="str">
        <f t="shared" si="137"/>
        <v/>
      </c>
      <c r="P123" s="56">
        <f t="shared" si="138"/>
        <v>0</v>
      </c>
      <c r="Q123" s="55" t="str">
        <f t="shared" si="139"/>
        <v/>
      </c>
      <c r="R123" s="137" t="str">
        <f t="shared" si="140"/>
        <v/>
      </c>
      <c r="S123" s="137" t="str">
        <f t="shared" si="141"/>
        <v/>
      </c>
      <c r="T123" s="137" t="str">
        <f t="shared" si="142"/>
        <v/>
      </c>
      <c r="U123" s="56">
        <f t="shared" si="143"/>
        <v>0</v>
      </c>
      <c r="V123" s="138">
        <f t="shared" si="144"/>
        <v>0</v>
      </c>
      <c r="W123" s="55" t="str">
        <f t="shared" si="145"/>
        <v>F</v>
      </c>
      <c r="X123" s="56" t="str">
        <f t="shared" si="146"/>
        <v>U17</v>
      </c>
      <c r="Y123" s="114">
        <f>COUNTIF(D$5:D$995,"="&amp;D123)-1</f>
        <v>0</v>
      </c>
      <c r="Z123" s="73" t="str">
        <f t="shared" si="147"/>
        <v/>
      </c>
      <c r="AA123" s="47" t="str">
        <f t="shared" si="148"/>
        <v/>
      </c>
      <c r="AB123" s="47" t="str">
        <f t="shared" si="149"/>
        <v/>
      </c>
      <c r="AC123" s="47" t="str">
        <f t="shared" si="150"/>
        <v/>
      </c>
      <c r="AD123" s="47" t="str">
        <f t="shared" si="151"/>
        <v/>
      </c>
      <c r="AE123" s="47" t="str">
        <f t="shared" si="152"/>
        <v/>
      </c>
      <c r="AF123" s="47" t="str">
        <f t="shared" si="153"/>
        <v/>
      </c>
      <c r="AG123" s="47" t="str">
        <f t="shared" si="154"/>
        <v/>
      </c>
      <c r="AH123" s="46" t="str">
        <f t="shared" si="155"/>
        <v/>
      </c>
      <c r="AI123" s="46" t="str">
        <f t="shared" si="156"/>
        <v/>
      </c>
      <c r="AJ123" s="46" t="str">
        <f t="shared" si="157"/>
        <v/>
      </c>
      <c r="AK123" s="60" t="str">
        <f t="shared" si="158"/>
        <v/>
      </c>
      <c r="AL123" s="76" t="str">
        <f t="shared" si="159"/>
        <v/>
      </c>
      <c r="AM123" s="77" t="str">
        <f t="shared" si="160"/>
        <v/>
      </c>
      <c r="AN123" s="78" t="str">
        <f t="shared" si="161"/>
        <v/>
      </c>
      <c r="AO123" s="78" t="str">
        <f t="shared" si="162"/>
        <v/>
      </c>
      <c r="AP123" s="77" t="str">
        <f t="shared" si="163"/>
        <v/>
      </c>
      <c r="AQ123" s="77" t="str">
        <f t="shared" si="164"/>
        <v/>
      </c>
      <c r="AR123" s="78" t="str">
        <f t="shared" si="165"/>
        <v/>
      </c>
      <c r="AS123" s="78" t="str">
        <f t="shared" si="166"/>
        <v/>
      </c>
      <c r="AT123" s="49" t="str">
        <f t="shared" si="167"/>
        <v/>
      </c>
      <c r="AU123" s="49" t="str">
        <f t="shared" si="168"/>
        <v/>
      </c>
      <c r="AV123" s="50" t="str">
        <f t="shared" si="169"/>
        <v/>
      </c>
      <c r="AW123" s="62" t="str">
        <f t="shared" si="170"/>
        <v/>
      </c>
      <c r="AX123" s="69" t="str">
        <f t="shared" si="171"/>
        <v/>
      </c>
      <c r="AY123" s="70">
        <f>COUNTIF(E$5:E$204,"="&amp;E123)</f>
        <v>1</v>
      </c>
    </row>
    <row r="124" spans="1:51">
      <c r="A124" s="28" t="s">
        <v>9</v>
      </c>
      <c r="B124" s="27" t="s">
        <v>1</v>
      </c>
      <c r="C124" s="122">
        <f>COUNTIFS(B$4:B$1004,"="&amp;B124,A$4:A$1004,"="&amp;A124,V$4:V$1004,"&gt;"&amp;V124)+1</f>
        <v>1</v>
      </c>
      <c r="D124" s="28">
        <v>155</v>
      </c>
      <c r="E124" s="27" t="s">
        <v>11</v>
      </c>
      <c r="F124" s="29" t="s">
        <v>12</v>
      </c>
      <c r="G124" s="55">
        <f t="shared" si="129"/>
        <v>4</v>
      </c>
      <c r="H124" s="137">
        <f t="shared" si="130"/>
        <v>5</v>
      </c>
      <c r="I124" s="137">
        <f t="shared" si="131"/>
        <v>5</v>
      </c>
      <c r="J124" s="137">
        <f t="shared" si="132"/>
        <v>7</v>
      </c>
      <c r="K124" s="56">
        <f t="shared" si="133"/>
        <v>17</v>
      </c>
      <c r="L124" s="55">
        <f t="shared" si="134"/>
        <v>4</v>
      </c>
      <c r="M124" s="137">
        <f t="shared" si="135"/>
        <v>5</v>
      </c>
      <c r="N124" s="137">
        <f t="shared" si="136"/>
        <v>2</v>
      </c>
      <c r="O124" s="137">
        <f t="shared" si="137"/>
        <v>3</v>
      </c>
      <c r="P124" s="56">
        <f t="shared" si="138"/>
        <v>12</v>
      </c>
      <c r="Q124" s="55">
        <f t="shared" si="139"/>
        <v>5</v>
      </c>
      <c r="R124" s="137">
        <f t="shared" si="140"/>
        <v>5</v>
      </c>
      <c r="S124" s="137">
        <f t="shared" si="141"/>
        <v>4</v>
      </c>
      <c r="T124" s="137">
        <f t="shared" si="142"/>
        <v>7</v>
      </c>
      <c r="U124" s="56">
        <f t="shared" si="143"/>
        <v>17</v>
      </c>
      <c r="V124" s="138">
        <f t="shared" si="144"/>
        <v>46</v>
      </c>
      <c r="W124" s="55" t="str">
        <f t="shared" si="145"/>
        <v>M</v>
      </c>
      <c r="X124" s="56" t="str">
        <f t="shared" si="146"/>
        <v>U17</v>
      </c>
      <c r="Y124" s="114">
        <f>COUNTIF(D$5:D$995,"="&amp;D124)-1</f>
        <v>0</v>
      </c>
      <c r="Z124" s="73">
        <f t="shared" si="147"/>
        <v>3</v>
      </c>
      <c r="AA124" s="47">
        <f t="shared" si="148"/>
        <v>2</v>
      </c>
      <c r="AB124" s="47">
        <f t="shared" si="149"/>
        <v>2</v>
      </c>
      <c r="AC124" s="47">
        <f t="shared" si="150"/>
        <v>1</v>
      </c>
      <c r="AD124" s="47">
        <f t="shared" si="151"/>
        <v>3</v>
      </c>
      <c r="AE124" s="47">
        <f t="shared" si="152"/>
        <v>2</v>
      </c>
      <c r="AF124" s="47">
        <f t="shared" si="153"/>
        <v>5</v>
      </c>
      <c r="AG124" s="47">
        <f t="shared" si="154"/>
        <v>4</v>
      </c>
      <c r="AH124" s="46">
        <f t="shared" si="155"/>
        <v>2</v>
      </c>
      <c r="AI124" s="46">
        <f t="shared" si="156"/>
        <v>2</v>
      </c>
      <c r="AJ124" s="46">
        <f t="shared" si="157"/>
        <v>3</v>
      </c>
      <c r="AK124" s="60">
        <f t="shared" si="158"/>
        <v>1</v>
      </c>
      <c r="AL124" s="76">
        <f t="shared" si="159"/>
        <v>7.1</v>
      </c>
      <c r="AM124" s="77">
        <f t="shared" si="160"/>
        <v>9.4</v>
      </c>
      <c r="AN124" s="78">
        <f t="shared" si="161"/>
        <v>4.68</v>
      </c>
      <c r="AO124" s="78">
        <f t="shared" si="162"/>
        <v>7.86</v>
      </c>
      <c r="AP124" s="77">
        <f t="shared" si="163"/>
        <v>6.9</v>
      </c>
      <c r="AQ124" s="77">
        <f t="shared" si="164"/>
        <v>9.5</v>
      </c>
      <c r="AR124" s="78">
        <f t="shared" si="165"/>
        <v>4.72</v>
      </c>
      <c r="AS124" s="78">
        <f t="shared" si="166"/>
        <v>1.45</v>
      </c>
      <c r="AT124" s="49">
        <f t="shared" si="167"/>
        <v>6.9</v>
      </c>
      <c r="AU124" s="49">
        <f t="shared" si="168"/>
        <v>9</v>
      </c>
      <c r="AV124" s="50">
        <f t="shared" si="169"/>
        <v>1.5</v>
      </c>
      <c r="AW124" s="62">
        <f t="shared" si="170"/>
        <v>7.64</v>
      </c>
      <c r="AX124" s="69" t="str">
        <f t="shared" si="171"/>
        <v/>
      </c>
      <c r="AY124" s="70">
        <f>COUNTIF(E$5:E$204,"="&amp;E124)</f>
        <v>1</v>
      </c>
    </row>
    <row r="125" spans="1:51">
      <c r="A125" s="28" t="s">
        <v>9</v>
      </c>
      <c r="B125" s="27" t="s">
        <v>1</v>
      </c>
      <c r="C125" s="122">
        <f>COUNTIFS(B$4:B$1004,"="&amp;B125,A$4:A$1004,"="&amp;A125,V$4:V$1004,"&gt;"&amp;V125)+1</f>
        <v>2</v>
      </c>
      <c r="D125" s="28">
        <v>976</v>
      </c>
      <c r="E125" s="27" t="s">
        <v>147</v>
      </c>
      <c r="F125" s="29" t="s">
        <v>26</v>
      </c>
      <c r="G125" s="55">
        <f t="shared" si="129"/>
        <v>3</v>
      </c>
      <c r="H125" s="137">
        <f t="shared" si="130"/>
        <v>7</v>
      </c>
      <c r="I125" s="137">
        <f t="shared" si="131"/>
        <v>7</v>
      </c>
      <c r="J125" s="137" t="str">
        <f t="shared" si="132"/>
        <v/>
      </c>
      <c r="K125" s="56">
        <f t="shared" si="133"/>
        <v>17</v>
      </c>
      <c r="L125" s="55">
        <f t="shared" si="134"/>
        <v>3</v>
      </c>
      <c r="M125" s="137">
        <f t="shared" si="135"/>
        <v>7</v>
      </c>
      <c r="N125" s="137">
        <f t="shared" si="136"/>
        <v>3</v>
      </c>
      <c r="O125" s="137" t="str">
        <f t="shared" si="137"/>
        <v/>
      </c>
      <c r="P125" s="56">
        <f t="shared" si="138"/>
        <v>13</v>
      </c>
      <c r="Q125" s="55">
        <f t="shared" si="139"/>
        <v>3</v>
      </c>
      <c r="R125" s="137">
        <f t="shared" si="140"/>
        <v>7</v>
      </c>
      <c r="S125" s="137">
        <f t="shared" si="141"/>
        <v>3</v>
      </c>
      <c r="T125" s="137" t="str">
        <f t="shared" si="142"/>
        <v/>
      </c>
      <c r="U125" s="56">
        <f t="shared" si="143"/>
        <v>13</v>
      </c>
      <c r="V125" s="138">
        <f t="shared" si="144"/>
        <v>43</v>
      </c>
      <c r="W125" s="55" t="str">
        <f t="shared" si="145"/>
        <v>M</v>
      </c>
      <c r="X125" s="56" t="str">
        <f t="shared" si="146"/>
        <v>U17</v>
      </c>
      <c r="Y125" s="114">
        <f>COUNTIF(D$5:D$995,"="&amp;D125)-1</f>
        <v>0</v>
      </c>
      <c r="Z125" s="73">
        <f t="shared" si="147"/>
        <v>4</v>
      </c>
      <c r="AA125" s="47">
        <f t="shared" si="148"/>
        <v>1</v>
      </c>
      <c r="AB125" s="47">
        <f t="shared" si="149"/>
        <v>1</v>
      </c>
      <c r="AC125" s="47" t="str">
        <f t="shared" si="150"/>
        <v/>
      </c>
      <c r="AD125" s="47">
        <f t="shared" si="151"/>
        <v>4</v>
      </c>
      <c r="AE125" s="47">
        <f t="shared" si="152"/>
        <v>1</v>
      </c>
      <c r="AF125" s="47">
        <f t="shared" si="153"/>
        <v>4</v>
      </c>
      <c r="AG125" s="47" t="str">
        <f t="shared" si="154"/>
        <v/>
      </c>
      <c r="AH125" s="46">
        <f t="shared" si="155"/>
        <v>4</v>
      </c>
      <c r="AI125" s="46">
        <f t="shared" si="156"/>
        <v>1</v>
      </c>
      <c r="AJ125" s="46">
        <f t="shared" si="157"/>
        <v>4</v>
      </c>
      <c r="AK125" s="60" t="str">
        <f t="shared" si="158"/>
        <v/>
      </c>
      <c r="AL125" s="76">
        <f t="shared" si="159"/>
        <v>7.2</v>
      </c>
      <c r="AM125" s="77">
        <f t="shared" si="160"/>
        <v>9.1</v>
      </c>
      <c r="AN125" s="78">
        <f t="shared" si="161"/>
        <v>4.93</v>
      </c>
      <c r="AO125" s="78" t="str">
        <f t="shared" si="162"/>
        <v/>
      </c>
      <c r="AP125" s="77">
        <f t="shared" si="163"/>
        <v>7.1</v>
      </c>
      <c r="AQ125" s="77">
        <f t="shared" si="164"/>
        <v>9</v>
      </c>
      <c r="AR125" s="78">
        <f t="shared" si="165"/>
        <v>5</v>
      </c>
      <c r="AS125" s="78" t="str">
        <f t="shared" si="166"/>
        <v/>
      </c>
      <c r="AT125" s="49">
        <f t="shared" si="167"/>
        <v>7</v>
      </c>
      <c r="AU125" s="49">
        <f t="shared" si="168"/>
        <v>8.9</v>
      </c>
      <c r="AV125" s="50">
        <f t="shared" si="169"/>
        <v>1.35</v>
      </c>
      <c r="AW125" s="62" t="str">
        <f t="shared" si="170"/>
        <v/>
      </c>
      <c r="AX125" s="69" t="str">
        <f t="shared" si="171"/>
        <v/>
      </c>
      <c r="AY125" s="70">
        <f>COUNTIF(E$5:E$204,"="&amp;E125)</f>
        <v>1</v>
      </c>
    </row>
    <row r="126" spans="1:51">
      <c r="A126" s="28" t="s">
        <v>9</v>
      </c>
      <c r="B126" s="115" t="s">
        <v>1</v>
      </c>
      <c r="C126" s="122">
        <f>COUNTIFS(B$4:B$1004,"="&amp;B126,A$4:A$1004,"="&amp;A126,V$4:V$1004,"&gt;"&amp;V126)+1</f>
        <v>3</v>
      </c>
      <c r="D126" s="28">
        <v>398</v>
      </c>
      <c r="E126" s="115" t="s">
        <v>155</v>
      </c>
      <c r="F126" s="29" t="s">
        <v>17</v>
      </c>
      <c r="G126" s="55" t="str">
        <f t="shared" si="129"/>
        <v/>
      </c>
      <c r="H126" s="137" t="str">
        <f t="shared" si="130"/>
        <v/>
      </c>
      <c r="I126" s="137" t="str">
        <f t="shared" si="131"/>
        <v/>
      </c>
      <c r="J126" s="137" t="str">
        <f t="shared" si="132"/>
        <v/>
      </c>
      <c r="K126" s="56">
        <f t="shared" si="133"/>
        <v>0</v>
      </c>
      <c r="L126" s="55">
        <f t="shared" si="134"/>
        <v>5</v>
      </c>
      <c r="M126" s="137" t="str">
        <f t="shared" si="135"/>
        <v/>
      </c>
      <c r="N126" s="137">
        <f t="shared" si="136"/>
        <v>5</v>
      </c>
      <c r="O126" s="137">
        <f t="shared" si="137"/>
        <v>7</v>
      </c>
      <c r="P126" s="56">
        <f t="shared" si="138"/>
        <v>17</v>
      </c>
      <c r="Q126" s="55">
        <f t="shared" si="139"/>
        <v>5</v>
      </c>
      <c r="R126" s="137" t="str">
        <f t="shared" si="140"/>
        <v/>
      </c>
      <c r="S126" s="137">
        <f t="shared" si="141"/>
        <v>7</v>
      </c>
      <c r="T126" s="137" t="str">
        <f t="shared" si="142"/>
        <v/>
      </c>
      <c r="U126" s="56">
        <f t="shared" si="143"/>
        <v>12</v>
      </c>
      <c r="V126" s="138">
        <f t="shared" si="144"/>
        <v>29</v>
      </c>
      <c r="W126" s="55" t="str">
        <f t="shared" si="145"/>
        <v>M</v>
      </c>
      <c r="X126" s="31" t="str">
        <f t="shared" si="146"/>
        <v>U17</v>
      </c>
      <c r="Y126" s="114">
        <f>COUNTIF(D$5:D$995,"="&amp;D126)-1</f>
        <v>0</v>
      </c>
      <c r="Z126" s="73" t="str">
        <f t="shared" si="147"/>
        <v/>
      </c>
      <c r="AA126" s="47" t="str">
        <f t="shared" si="148"/>
        <v/>
      </c>
      <c r="AB126" s="47" t="str">
        <f t="shared" si="149"/>
        <v/>
      </c>
      <c r="AC126" s="47" t="str">
        <f t="shared" si="150"/>
        <v/>
      </c>
      <c r="AD126" s="47">
        <f t="shared" si="151"/>
        <v>2</v>
      </c>
      <c r="AE126" s="47" t="str">
        <f t="shared" si="152"/>
        <v/>
      </c>
      <c r="AF126" s="47">
        <f t="shared" si="153"/>
        <v>2</v>
      </c>
      <c r="AG126" s="47">
        <f t="shared" si="154"/>
        <v>1</v>
      </c>
      <c r="AH126" s="46">
        <f t="shared" si="155"/>
        <v>2</v>
      </c>
      <c r="AI126" s="46" t="str">
        <f t="shared" si="156"/>
        <v/>
      </c>
      <c r="AJ126" s="46">
        <f t="shared" si="157"/>
        <v>1</v>
      </c>
      <c r="AK126" s="60" t="str">
        <f t="shared" si="158"/>
        <v/>
      </c>
      <c r="AL126" s="76" t="str">
        <f t="shared" si="159"/>
        <v/>
      </c>
      <c r="AM126" s="77" t="str">
        <f t="shared" si="160"/>
        <v/>
      </c>
      <c r="AN126" s="78" t="str">
        <f t="shared" si="161"/>
        <v/>
      </c>
      <c r="AO126" s="78" t="str">
        <f t="shared" si="162"/>
        <v/>
      </c>
      <c r="AP126" s="77">
        <f t="shared" si="163"/>
        <v>6.8</v>
      </c>
      <c r="AQ126" s="77" t="str">
        <f t="shared" si="164"/>
        <v/>
      </c>
      <c r="AR126" s="78">
        <f t="shared" si="165"/>
        <v>6.07</v>
      </c>
      <c r="AS126" s="78">
        <f t="shared" si="166"/>
        <v>1.91</v>
      </c>
      <c r="AT126" s="49">
        <f t="shared" si="167"/>
        <v>6.9</v>
      </c>
      <c r="AU126" s="49" t="str">
        <f t="shared" si="168"/>
        <v/>
      </c>
      <c r="AV126" s="50">
        <f t="shared" si="169"/>
        <v>1.8</v>
      </c>
      <c r="AW126" s="62" t="str">
        <f t="shared" si="170"/>
        <v/>
      </c>
      <c r="AX126" s="69" t="str">
        <f t="shared" si="171"/>
        <v>new</v>
      </c>
      <c r="AY126" s="70">
        <f>COUNTIF(E$5:E$204,"="&amp;E126)</f>
        <v>1</v>
      </c>
    </row>
    <row r="127" spans="1:51">
      <c r="A127" s="28" t="s">
        <v>9</v>
      </c>
      <c r="B127" s="27" t="s">
        <v>1</v>
      </c>
      <c r="C127" s="122">
        <f>COUNTIFS(B$4:B$1004,"="&amp;B127,A$4:A$1004,"="&amp;A127,V$4:V$1004,"&gt;"&amp;V127)+1</f>
        <v>4</v>
      </c>
      <c r="D127" s="28">
        <v>156</v>
      </c>
      <c r="E127" s="27" t="s">
        <v>13</v>
      </c>
      <c r="F127" s="29" t="s">
        <v>10</v>
      </c>
      <c r="G127" s="55">
        <f t="shared" si="129"/>
        <v>7</v>
      </c>
      <c r="H127" s="137" t="str">
        <f t="shared" si="130"/>
        <v/>
      </c>
      <c r="I127" s="137" t="str">
        <f t="shared" si="131"/>
        <v/>
      </c>
      <c r="J127" s="137" t="str">
        <f t="shared" si="132"/>
        <v/>
      </c>
      <c r="K127" s="56">
        <f t="shared" si="133"/>
        <v>7</v>
      </c>
      <c r="L127" s="55">
        <f t="shared" si="134"/>
        <v>7</v>
      </c>
      <c r="M127" s="137" t="str">
        <f t="shared" si="135"/>
        <v/>
      </c>
      <c r="N127" s="137" t="str">
        <f t="shared" si="136"/>
        <v/>
      </c>
      <c r="O127" s="137" t="str">
        <f t="shared" si="137"/>
        <v/>
      </c>
      <c r="P127" s="56">
        <f t="shared" si="138"/>
        <v>7</v>
      </c>
      <c r="Q127" s="55">
        <f t="shared" si="139"/>
        <v>7</v>
      </c>
      <c r="R127" s="137" t="str">
        <f t="shared" si="140"/>
        <v/>
      </c>
      <c r="S127" s="137" t="str">
        <f t="shared" si="141"/>
        <v/>
      </c>
      <c r="T127" s="137" t="str">
        <f t="shared" si="142"/>
        <v/>
      </c>
      <c r="U127" s="56">
        <f t="shared" si="143"/>
        <v>7</v>
      </c>
      <c r="V127" s="138">
        <f t="shared" si="144"/>
        <v>21</v>
      </c>
      <c r="W127" s="55" t="str">
        <f t="shared" si="145"/>
        <v>M</v>
      </c>
      <c r="X127" s="56" t="str">
        <f t="shared" si="146"/>
        <v>U17</v>
      </c>
      <c r="Y127" s="114">
        <f>COUNTIF(D$5:D$995,"="&amp;D127)-1</f>
        <v>0</v>
      </c>
      <c r="Z127" s="73">
        <f t="shared" si="147"/>
        <v>1</v>
      </c>
      <c r="AA127" s="47" t="str">
        <f t="shared" si="148"/>
        <v/>
      </c>
      <c r="AB127" s="47" t="str">
        <f t="shared" si="149"/>
        <v/>
      </c>
      <c r="AC127" s="47" t="str">
        <f t="shared" si="150"/>
        <v/>
      </c>
      <c r="AD127" s="47">
        <f t="shared" si="151"/>
        <v>1</v>
      </c>
      <c r="AE127" s="47" t="str">
        <f t="shared" si="152"/>
        <v/>
      </c>
      <c r="AF127" s="47" t="str">
        <f t="shared" si="153"/>
        <v/>
      </c>
      <c r="AG127" s="47" t="str">
        <f t="shared" si="154"/>
        <v/>
      </c>
      <c r="AH127" s="46">
        <f t="shared" si="155"/>
        <v>1</v>
      </c>
      <c r="AI127" s="46" t="str">
        <f t="shared" si="156"/>
        <v/>
      </c>
      <c r="AJ127" s="46" t="str">
        <f t="shared" si="157"/>
        <v/>
      </c>
      <c r="AK127" s="60" t="str">
        <f t="shared" si="158"/>
        <v/>
      </c>
      <c r="AL127" s="76">
        <f t="shared" si="159"/>
        <v>6.7</v>
      </c>
      <c r="AM127" s="77" t="str">
        <f t="shared" si="160"/>
        <v/>
      </c>
      <c r="AN127" s="78" t="str">
        <f t="shared" si="161"/>
        <v/>
      </c>
      <c r="AO127" s="78" t="str">
        <f t="shared" si="162"/>
        <v/>
      </c>
      <c r="AP127" s="77">
        <f t="shared" si="163"/>
        <v>6.7</v>
      </c>
      <c r="AQ127" s="77" t="str">
        <f t="shared" si="164"/>
        <v/>
      </c>
      <c r="AR127" s="78" t="str">
        <f t="shared" si="165"/>
        <v/>
      </c>
      <c r="AS127" s="78" t="str">
        <f t="shared" si="166"/>
        <v/>
      </c>
      <c r="AT127" s="49">
        <f t="shared" si="167"/>
        <v>6.6</v>
      </c>
      <c r="AU127" s="49" t="str">
        <f t="shared" si="168"/>
        <v/>
      </c>
      <c r="AV127" s="50" t="str">
        <f t="shared" si="169"/>
        <v/>
      </c>
      <c r="AW127" s="62" t="str">
        <f t="shared" si="170"/>
        <v/>
      </c>
      <c r="AX127" s="69" t="str">
        <f t="shared" si="171"/>
        <v/>
      </c>
      <c r="AY127" s="70">
        <f>COUNTIF(E$5:E$204,"="&amp;E127)</f>
        <v>1</v>
      </c>
    </row>
    <row r="128" spans="1:51">
      <c r="A128" s="28" t="s">
        <v>9</v>
      </c>
      <c r="B128" s="27" t="s">
        <v>1</v>
      </c>
      <c r="C128" s="122">
        <f>COUNTIFS(B$4:B$1004,"="&amp;B128,A$4:A$1004,"="&amp;A128,V$4:V$1004,"&gt;"&amp;V128)+1</f>
        <v>5</v>
      </c>
      <c r="D128" s="28">
        <v>388</v>
      </c>
      <c r="E128" s="27" t="s">
        <v>14</v>
      </c>
      <c r="F128" s="29" t="s">
        <v>12</v>
      </c>
      <c r="G128" s="55" t="str">
        <f t="shared" si="129"/>
        <v/>
      </c>
      <c r="H128" s="137" t="str">
        <f t="shared" si="130"/>
        <v/>
      </c>
      <c r="I128" s="137" t="str">
        <f t="shared" si="131"/>
        <v/>
      </c>
      <c r="J128" s="137" t="str">
        <f t="shared" si="132"/>
        <v/>
      </c>
      <c r="K128" s="56">
        <f t="shared" si="133"/>
        <v>0</v>
      </c>
      <c r="L128" s="55">
        <f t="shared" si="134"/>
        <v>3</v>
      </c>
      <c r="M128" s="137" t="str">
        <f t="shared" si="135"/>
        <v/>
      </c>
      <c r="N128" s="137">
        <f t="shared" si="136"/>
        <v>4</v>
      </c>
      <c r="O128" s="137">
        <f t="shared" si="137"/>
        <v>4</v>
      </c>
      <c r="P128" s="56">
        <f t="shared" si="138"/>
        <v>11</v>
      </c>
      <c r="Q128" s="55">
        <f t="shared" si="139"/>
        <v>3</v>
      </c>
      <c r="R128" s="137" t="str">
        <f t="shared" si="140"/>
        <v/>
      </c>
      <c r="S128" s="137">
        <f t="shared" si="141"/>
        <v>5</v>
      </c>
      <c r="T128" s="137" t="str">
        <f t="shared" si="142"/>
        <v/>
      </c>
      <c r="U128" s="56">
        <f t="shared" si="143"/>
        <v>8</v>
      </c>
      <c r="V128" s="138">
        <f t="shared" si="144"/>
        <v>19</v>
      </c>
      <c r="W128" s="55" t="str">
        <f t="shared" si="145"/>
        <v>M</v>
      </c>
      <c r="X128" s="56" t="str">
        <f t="shared" si="146"/>
        <v>U17</v>
      </c>
      <c r="Y128" s="114">
        <f>COUNTIF(D$5:D$995,"="&amp;D128)-1</f>
        <v>0</v>
      </c>
      <c r="Z128" s="73" t="str">
        <f t="shared" si="147"/>
        <v/>
      </c>
      <c r="AA128" s="47" t="str">
        <f t="shared" si="148"/>
        <v/>
      </c>
      <c r="AB128" s="47" t="str">
        <f t="shared" si="149"/>
        <v/>
      </c>
      <c r="AC128" s="47" t="str">
        <f t="shared" si="150"/>
        <v/>
      </c>
      <c r="AD128" s="47">
        <f t="shared" si="151"/>
        <v>4</v>
      </c>
      <c r="AE128" s="47" t="str">
        <f t="shared" si="152"/>
        <v/>
      </c>
      <c r="AF128" s="47">
        <f t="shared" si="153"/>
        <v>3</v>
      </c>
      <c r="AG128" s="47">
        <f t="shared" si="154"/>
        <v>3</v>
      </c>
      <c r="AH128" s="46">
        <f t="shared" si="155"/>
        <v>4</v>
      </c>
      <c r="AI128" s="46" t="str">
        <f t="shared" si="156"/>
        <v/>
      </c>
      <c r="AJ128" s="46">
        <f t="shared" si="157"/>
        <v>2</v>
      </c>
      <c r="AK128" s="60" t="str">
        <f t="shared" si="158"/>
        <v/>
      </c>
      <c r="AL128" s="76" t="str">
        <f t="shared" si="159"/>
        <v/>
      </c>
      <c r="AM128" s="77" t="str">
        <f t="shared" si="160"/>
        <v/>
      </c>
      <c r="AN128" s="78" t="str">
        <f t="shared" si="161"/>
        <v/>
      </c>
      <c r="AO128" s="78" t="str">
        <f t="shared" si="162"/>
        <v/>
      </c>
      <c r="AP128" s="77">
        <f t="shared" si="163"/>
        <v>7.1</v>
      </c>
      <c r="AQ128" s="77" t="str">
        <f t="shared" si="164"/>
        <v/>
      </c>
      <c r="AR128" s="78">
        <f t="shared" si="165"/>
        <v>5.26</v>
      </c>
      <c r="AS128" s="78">
        <f t="shared" si="166"/>
        <v>1.65</v>
      </c>
      <c r="AT128" s="49">
        <f t="shared" si="167"/>
        <v>7</v>
      </c>
      <c r="AU128" s="49" t="str">
        <f t="shared" si="168"/>
        <v/>
      </c>
      <c r="AV128" s="50">
        <f t="shared" si="169"/>
        <v>1.65</v>
      </c>
      <c r="AW128" s="62" t="str">
        <f t="shared" si="170"/>
        <v/>
      </c>
      <c r="AX128" s="69" t="str">
        <f t="shared" si="171"/>
        <v/>
      </c>
      <c r="AY128" s="70">
        <f>COUNTIF(E$5:E$204,"="&amp;E128)</f>
        <v>1</v>
      </c>
    </row>
    <row r="129" spans="1:51">
      <c r="A129" s="28" t="s">
        <v>9</v>
      </c>
      <c r="B129" s="115" t="s">
        <v>1</v>
      </c>
      <c r="C129" s="122">
        <f>COUNTIFS(B$4:B$1004,"="&amp;B129,A$4:A$1004,"="&amp;A129,V$4:V$1004,"&gt;"&amp;V129)+1</f>
        <v>6</v>
      </c>
      <c r="D129" s="28">
        <v>982</v>
      </c>
      <c r="E129" s="115" t="s">
        <v>154</v>
      </c>
      <c r="F129" s="29" t="s">
        <v>26</v>
      </c>
      <c r="G129" s="55" t="str">
        <f t="shared" si="129"/>
        <v/>
      </c>
      <c r="H129" s="137" t="str">
        <f t="shared" si="130"/>
        <v/>
      </c>
      <c r="I129" s="137" t="str">
        <f t="shared" si="131"/>
        <v/>
      </c>
      <c r="J129" s="137" t="str">
        <f t="shared" si="132"/>
        <v/>
      </c>
      <c r="K129" s="56">
        <f t="shared" si="133"/>
        <v>0</v>
      </c>
      <c r="L129" s="55" t="str">
        <f t="shared" si="134"/>
        <v/>
      </c>
      <c r="M129" s="137" t="str">
        <f t="shared" si="135"/>
        <v/>
      </c>
      <c r="N129" s="137">
        <f t="shared" si="136"/>
        <v>7</v>
      </c>
      <c r="O129" s="137">
        <f t="shared" si="137"/>
        <v>5</v>
      </c>
      <c r="P129" s="56">
        <f t="shared" si="138"/>
        <v>12</v>
      </c>
      <c r="Q129" s="55" t="str">
        <f t="shared" si="139"/>
        <v/>
      </c>
      <c r="R129" s="137" t="str">
        <f t="shared" si="140"/>
        <v/>
      </c>
      <c r="S129" s="137" t="str">
        <f t="shared" si="141"/>
        <v/>
      </c>
      <c r="T129" s="137" t="str">
        <f t="shared" si="142"/>
        <v/>
      </c>
      <c r="U129" s="56">
        <f t="shared" si="143"/>
        <v>0</v>
      </c>
      <c r="V129" s="138">
        <f t="shared" si="144"/>
        <v>12</v>
      </c>
      <c r="W129" s="55" t="str">
        <f t="shared" si="145"/>
        <v>M</v>
      </c>
      <c r="X129" s="31" t="str">
        <f t="shared" si="146"/>
        <v>U17</v>
      </c>
      <c r="Y129" s="114">
        <f>COUNTIF(D$5:D$995,"="&amp;D129)-1</f>
        <v>0</v>
      </c>
      <c r="Z129" s="73" t="str">
        <f t="shared" si="147"/>
        <v/>
      </c>
      <c r="AA129" s="47" t="str">
        <f t="shared" si="148"/>
        <v/>
      </c>
      <c r="AB129" s="47" t="str">
        <f t="shared" si="149"/>
        <v/>
      </c>
      <c r="AC129" s="47" t="str">
        <f t="shared" si="150"/>
        <v/>
      </c>
      <c r="AD129" s="47" t="str">
        <f t="shared" si="151"/>
        <v/>
      </c>
      <c r="AE129" s="47" t="str">
        <f t="shared" si="152"/>
        <v/>
      </c>
      <c r="AF129" s="47">
        <f t="shared" si="153"/>
        <v>1</v>
      </c>
      <c r="AG129" s="47">
        <f t="shared" si="154"/>
        <v>2</v>
      </c>
      <c r="AH129" s="46" t="str">
        <f t="shared" si="155"/>
        <v/>
      </c>
      <c r="AI129" s="46" t="str">
        <f t="shared" si="156"/>
        <v/>
      </c>
      <c r="AJ129" s="46" t="str">
        <f t="shared" si="157"/>
        <v/>
      </c>
      <c r="AK129" s="60" t="str">
        <f t="shared" si="158"/>
        <v/>
      </c>
      <c r="AL129" s="76" t="str">
        <f t="shared" si="159"/>
        <v/>
      </c>
      <c r="AM129" s="77" t="str">
        <f t="shared" si="160"/>
        <v/>
      </c>
      <c r="AN129" s="78" t="str">
        <f t="shared" si="161"/>
        <v/>
      </c>
      <c r="AO129" s="78" t="str">
        <f t="shared" si="162"/>
        <v/>
      </c>
      <c r="AP129" s="77" t="str">
        <f t="shared" si="163"/>
        <v/>
      </c>
      <c r="AQ129" s="77" t="str">
        <f t="shared" si="164"/>
        <v/>
      </c>
      <c r="AR129" s="78">
        <f t="shared" si="165"/>
        <v>6.12</v>
      </c>
      <c r="AS129" s="78">
        <f t="shared" si="166"/>
        <v>1.75</v>
      </c>
      <c r="AT129" s="49" t="str">
        <f t="shared" si="167"/>
        <v/>
      </c>
      <c r="AU129" s="49" t="str">
        <f t="shared" si="168"/>
        <v/>
      </c>
      <c r="AV129" s="50" t="str">
        <f t="shared" si="169"/>
        <v/>
      </c>
      <c r="AW129" s="62" t="str">
        <f t="shared" si="170"/>
        <v/>
      </c>
      <c r="AX129" s="69" t="str">
        <f t="shared" si="171"/>
        <v>new</v>
      </c>
      <c r="AY129" s="70">
        <f>COUNTIF(E$5:E$204,"="&amp;E129)</f>
        <v>1</v>
      </c>
    </row>
    <row r="130" spans="1:51">
      <c r="A130" s="28" t="s">
        <v>9</v>
      </c>
      <c r="B130" s="27" t="s">
        <v>1</v>
      </c>
      <c r="C130" s="122">
        <f>COUNTIFS(B$4:B$1004,"="&amp;B130,A$4:A$1004,"="&amp;A130,V$4:V$1004,"&gt;"&amp;V130)+1</f>
        <v>7</v>
      </c>
      <c r="D130" s="28">
        <v>195</v>
      </c>
      <c r="E130" s="27" t="s">
        <v>214</v>
      </c>
      <c r="F130" s="29" t="s">
        <v>7</v>
      </c>
      <c r="G130" s="55">
        <f t="shared" si="129"/>
        <v>5</v>
      </c>
      <c r="H130" s="137" t="str">
        <f t="shared" si="130"/>
        <v/>
      </c>
      <c r="I130" s="137" t="str">
        <f t="shared" si="131"/>
        <v/>
      </c>
      <c r="J130" s="137" t="str">
        <f t="shared" si="132"/>
        <v/>
      </c>
      <c r="K130" s="56">
        <f t="shared" si="133"/>
        <v>5</v>
      </c>
      <c r="L130" s="55" t="str">
        <f t="shared" si="134"/>
        <v/>
      </c>
      <c r="M130" s="137" t="str">
        <f t="shared" si="135"/>
        <v/>
      </c>
      <c r="N130" s="137" t="str">
        <f t="shared" si="136"/>
        <v/>
      </c>
      <c r="O130" s="137" t="str">
        <f t="shared" si="137"/>
        <v/>
      </c>
      <c r="P130" s="56">
        <f t="shared" si="138"/>
        <v>0</v>
      </c>
      <c r="Q130" s="55" t="str">
        <f t="shared" si="139"/>
        <v/>
      </c>
      <c r="R130" s="137" t="str">
        <f t="shared" si="140"/>
        <v/>
      </c>
      <c r="S130" s="137" t="str">
        <f t="shared" si="141"/>
        <v/>
      </c>
      <c r="T130" s="137" t="str">
        <f t="shared" si="142"/>
        <v/>
      </c>
      <c r="U130" s="56">
        <f t="shared" si="143"/>
        <v>0</v>
      </c>
      <c r="V130" s="138">
        <f t="shared" si="144"/>
        <v>5</v>
      </c>
      <c r="W130" s="55" t="str">
        <f t="shared" si="145"/>
        <v>M</v>
      </c>
      <c r="X130" s="57" t="str">
        <f t="shared" si="146"/>
        <v>U17</v>
      </c>
      <c r="Y130" s="114">
        <f>COUNTIF(D$5:D$995,"="&amp;D130)-1</f>
        <v>0</v>
      </c>
      <c r="Z130" s="73">
        <f t="shared" si="147"/>
        <v>2</v>
      </c>
      <c r="AA130" s="47" t="str">
        <f t="shared" si="148"/>
        <v/>
      </c>
      <c r="AB130" s="47" t="str">
        <f t="shared" si="149"/>
        <v/>
      </c>
      <c r="AC130" s="47" t="str">
        <f t="shared" si="150"/>
        <v/>
      </c>
      <c r="AD130" s="47" t="str">
        <f t="shared" si="151"/>
        <v/>
      </c>
      <c r="AE130" s="47" t="str">
        <f t="shared" si="152"/>
        <v/>
      </c>
      <c r="AF130" s="47" t="str">
        <f t="shared" si="153"/>
        <v/>
      </c>
      <c r="AG130" s="47" t="str">
        <f t="shared" si="154"/>
        <v/>
      </c>
      <c r="AH130" s="46" t="str">
        <f t="shared" si="155"/>
        <v/>
      </c>
      <c r="AI130" s="46" t="str">
        <f t="shared" si="156"/>
        <v/>
      </c>
      <c r="AJ130" s="46" t="str">
        <f t="shared" si="157"/>
        <v/>
      </c>
      <c r="AK130" s="60" t="str">
        <f t="shared" si="158"/>
        <v/>
      </c>
      <c r="AL130" s="76">
        <f t="shared" si="159"/>
        <v>6.8</v>
      </c>
      <c r="AM130" s="77" t="str">
        <f t="shared" si="160"/>
        <v/>
      </c>
      <c r="AN130" s="78" t="str">
        <f t="shared" si="161"/>
        <v/>
      </c>
      <c r="AO130" s="78" t="str">
        <f t="shared" si="162"/>
        <v/>
      </c>
      <c r="AP130" s="77" t="str">
        <f t="shared" si="163"/>
        <v/>
      </c>
      <c r="AQ130" s="77" t="str">
        <f t="shared" si="164"/>
        <v/>
      </c>
      <c r="AR130" s="78" t="str">
        <f t="shared" si="165"/>
        <v/>
      </c>
      <c r="AS130" s="78" t="str">
        <f t="shared" si="166"/>
        <v/>
      </c>
      <c r="AT130" s="49" t="str">
        <f t="shared" si="167"/>
        <v/>
      </c>
      <c r="AU130" s="49" t="str">
        <f t="shared" si="168"/>
        <v/>
      </c>
      <c r="AV130" s="50" t="str">
        <f t="shared" si="169"/>
        <v/>
      </c>
      <c r="AW130" s="62" t="str">
        <f t="shared" si="170"/>
        <v/>
      </c>
      <c r="AX130" s="69" t="str">
        <f t="shared" si="171"/>
        <v/>
      </c>
      <c r="AY130" s="70">
        <f>COUNTIF(E$5:E$204,"="&amp;E130)</f>
        <v>1</v>
      </c>
    </row>
    <row r="131" spans="1:51">
      <c r="A131" s="28" t="s">
        <v>9</v>
      </c>
      <c r="B131" s="27" t="s">
        <v>1</v>
      </c>
      <c r="C131" s="122">
        <f>COUNTIFS(B$4:B$1004,"="&amp;B131,A$4:A$1004,"="&amp;A131,V$4:V$1004,"&gt;"&amp;V131)+1</f>
        <v>8</v>
      </c>
      <c r="D131" s="28">
        <v>19</v>
      </c>
      <c r="E131" s="27" t="s">
        <v>8</v>
      </c>
      <c r="F131" s="29" t="s">
        <v>10</v>
      </c>
      <c r="G131" s="55">
        <f t="shared" si="129"/>
        <v>2</v>
      </c>
      <c r="H131" s="137" t="str">
        <f t="shared" si="130"/>
        <v/>
      </c>
      <c r="I131" s="137" t="str">
        <f t="shared" si="131"/>
        <v/>
      </c>
      <c r="J131" s="137" t="str">
        <f t="shared" si="132"/>
        <v/>
      </c>
      <c r="K131" s="56">
        <f t="shared" si="133"/>
        <v>2</v>
      </c>
      <c r="L131" s="55">
        <f t="shared" si="134"/>
        <v>1</v>
      </c>
      <c r="M131" s="137" t="str">
        <f t="shared" si="135"/>
        <v/>
      </c>
      <c r="N131" s="137" t="str">
        <f t="shared" si="136"/>
        <v/>
      </c>
      <c r="O131" s="137" t="str">
        <f t="shared" si="137"/>
        <v/>
      </c>
      <c r="P131" s="56">
        <f t="shared" si="138"/>
        <v>1</v>
      </c>
      <c r="Q131" s="55">
        <f t="shared" si="139"/>
        <v>1</v>
      </c>
      <c r="R131" s="137" t="str">
        <f t="shared" si="140"/>
        <v/>
      </c>
      <c r="S131" s="137" t="str">
        <f t="shared" si="141"/>
        <v/>
      </c>
      <c r="T131" s="137" t="str">
        <f t="shared" si="142"/>
        <v/>
      </c>
      <c r="U131" s="56">
        <f t="shared" si="143"/>
        <v>1</v>
      </c>
      <c r="V131" s="138">
        <f t="shared" si="144"/>
        <v>4</v>
      </c>
      <c r="W131" s="55" t="str">
        <f t="shared" si="145"/>
        <v>M</v>
      </c>
      <c r="X131" s="56" t="str">
        <f t="shared" si="146"/>
        <v>U17</v>
      </c>
      <c r="Y131" s="114">
        <f>COUNTIF(D$5:D$995,"="&amp;D131)-1</f>
        <v>0</v>
      </c>
      <c r="Z131" s="73">
        <f t="shared" si="147"/>
        <v>5</v>
      </c>
      <c r="AA131" s="47" t="str">
        <f t="shared" si="148"/>
        <v/>
      </c>
      <c r="AB131" s="47" t="str">
        <f t="shared" si="149"/>
        <v/>
      </c>
      <c r="AC131" s="47" t="str">
        <f t="shared" si="150"/>
        <v/>
      </c>
      <c r="AD131" s="47">
        <f t="shared" si="151"/>
        <v>6</v>
      </c>
      <c r="AE131" s="47" t="str">
        <f t="shared" si="152"/>
        <v/>
      </c>
      <c r="AF131" s="47" t="str">
        <f t="shared" si="153"/>
        <v/>
      </c>
      <c r="AG131" s="47" t="str">
        <f t="shared" si="154"/>
        <v/>
      </c>
      <c r="AH131" s="46">
        <f t="shared" si="155"/>
        <v>6</v>
      </c>
      <c r="AI131" s="46" t="str">
        <f t="shared" si="156"/>
        <v/>
      </c>
      <c r="AJ131" s="46" t="str">
        <f t="shared" si="157"/>
        <v/>
      </c>
      <c r="AK131" s="60" t="str">
        <f t="shared" si="158"/>
        <v/>
      </c>
      <c r="AL131" s="76">
        <f t="shared" si="159"/>
        <v>7.7</v>
      </c>
      <c r="AM131" s="77" t="str">
        <f t="shared" si="160"/>
        <v/>
      </c>
      <c r="AN131" s="78" t="str">
        <f t="shared" si="161"/>
        <v/>
      </c>
      <c r="AO131" s="78" t="str">
        <f t="shared" si="162"/>
        <v/>
      </c>
      <c r="AP131" s="77">
        <f t="shared" si="163"/>
        <v>7.7</v>
      </c>
      <c r="AQ131" s="77" t="str">
        <f t="shared" si="164"/>
        <v/>
      </c>
      <c r="AR131" s="78" t="str">
        <f t="shared" si="165"/>
        <v/>
      </c>
      <c r="AS131" s="78" t="str">
        <f t="shared" si="166"/>
        <v/>
      </c>
      <c r="AT131" s="49">
        <f t="shared" si="167"/>
        <v>7.6</v>
      </c>
      <c r="AU131" s="49" t="str">
        <f t="shared" si="168"/>
        <v/>
      </c>
      <c r="AV131" s="50" t="str">
        <f t="shared" si="169"/>
        <v/>
      </c>
      <c r="AW131" s="62" t="str">
        <f t="shared" si="170"/>
        <v/>
      </c>
      <c r="AX131" s="69" t="str">
        <f t="shared" si="171"/>
        <v/>
      </c>
      <c r="AY131" s="70">
        <f>COUNTIF(E$5:E$204,"="&amp;E131)</f>
        <v>1</v>
      </c>
    </row>
    <row r="132" spans="1:51">
      <c r="A132" s="28" t="s">
        <v>9</v>
      </c>
      <c r="B132" s="27" t="s">
        <v>1</v>
      </c>
      <c r="C132" s="122">
        <f>COUNTIFS(B$4:B$1004,"="&amp;B132,A$4:A$1004,"="&amp;A132,V$4:V$1004,"&gt;"&amp;V132)+1</f>
        <v>9</v>
      </c>
      <c r="D132" s="28">
        <v>977</v>
      </c>
      <c r="E132" s="27" t="s">
        <v>148</v>
      </c>
      <c r="F132" s="29" t="s">
        <v>17</v>
      </c>
      <c r="G132" s="55" t="str">
        <f t="shared" si="129"/>
        <v/>
      </c>
      <c r="H132" s="137" t="str">
        <f t="shared" si="130"/>
        <v/>
      </c>
      <c r="I132" s="137" t="str">
        <f t="shared" si="131"/>
        <v/>
      </c>
      <c r="J132" s="137" t="str">
        <f t="shared" si="132"/>
        <v/>
      </c>
      <c r="K132" s="56">
        <f t="shared" si="133"/>
        <v>0</v>
      </c>
      <c r="L132" s="55" t="str">
        <f t="shared" si="134"/>
        <v/>
      </c>
      <c r="M132" s="137" t="str">
        <f t="shared" si="135"/>
        <v/>
      </c>
      <c r="N132" s="137" t="str">
        <f t="shared" si="136"/>
        <v/>
      </c>
      <c r="O132" s="137" t="str">
        <f t="shared" si="137"/>
        <v/>
      </c>
      <c r="P132" s="56">
        <f t="shared" si="138"/>
        <v>0</v>
      </c>
      <c r="Q132" s="55" t="str">
        <f t="shared" si="139"/>
        <v/>
      </c>
      <c r="R132" s="137" t="str">
        <f t="shared" si="140"/>
        <v/>
      </c>
      <c r="S132" s="137" t="str">
        <f t="shared" si="141"/>
        <v/>
      </c>
      <c r="T132" s="137" t="str">
        <f t="shared" si="142"/>
        <v/>
      </c>
      <c r="U132" s="56">
        <f t="shared" si="143"/>
        <v>0</v>
      </c>
      <c r="V132" s="138">
        <f t="shared" si="144"/>
        <v>0</v>
      </c>
      <c r="W132" s="55" t="str">
        <f t="shared" si="145"/>
        <v>M</v>
      </c>
      <c r="X132" s="56" t="str">
        <f t="shared" si="146"/>
        <v>U17</v>
      </c>
      <c r="Y132" s="114">
        <f>COUNTIF(D$5:D$995,"="&amp;D132)-1</f>
        <v>0</v>
      </c>
      <c r="Z132" s="73" t="str">
        <f t="shared" si="147"/>
        <v/>
      </c>
      <c r="AA132" s="47" t="str">
        <f t="shared" si="148"/>
        <v/>
      </c>
      <c r="AB132" s="47" t="str">
        <f t="shared" si="149"/>
        <v/>
      </c>
      <c r="AC132" s="47" t="str">
        <f t="shared" si="150"/>
        <v/>
      </c>
      <c r="AD132" s="47" t="str">
        <f t="shared" si="151"/>
        <v/>
      </c>
      <c r="AE132" s="47" t="str">
        <f t="shared" si="152"/>
        <v/>
      </c>
      <c r="AF132" s="47" t="str">
        <f t="shared" si="153"/>
        <v/>
      </c>
      <c r="AG132" s="47" t="str">
        <f t="shared" si="154"/>
        <v/>
      </c>
      <c r="AH132" s="46" t="str">
        <f t="shared" si="155"/>
        <v/>
      </c>
      <c r="AI132" s="46" t="str">
        <f t="shared" si="156"/>
        <v/>
      </c>
      <c r="AJ132" s="46" t="str">
        <f t="shared" si="157"/>
        <v/>
      </c>
      <c r="AK132" s="60" t="str">
        <f t="shared" si="158"/>
        <v/>
      </c>
      <c r="AL132" s="76" t="str">
        <f t="shared" si="159"/>
        <v/>
      </c>
      <c r="AM132" s="77" t="str">
        <f t="shared" si="160"/>
        <v/>
      </c>
      <c r="AN132" s="78" t="str">
        <f t="shared" si="161"/>
        <v/>
      </c>
      <c r="AO132" s="78" t="str">
        <f t="shared" si="162"/>
        <v/>
      </c>
      <c r="AP132" s="77" t="str">
        <f t="shared" si="163"/>
        <v/>
      </c>
      <c r="AQ132" s="77" t="str">
        <f t="shared" si="164"/>
        <v/>
      </c>
      <c r="AR132" s="78" t="str">
        <f t="shared" si="165"/>
        <v/>
      </c>
      <c r="AS132" s="78" t="str">
        <f t="shared" si="166"/>
        <v/>
      </c>
      <c r="AT132" s="49" t="str">
        <f t="shared" si="167"/>
        <v/>
      </c>
      <c r="AU132" s="49" t="str">
        <f t="shared" si="168"/>
        <v/>
      </c>
      <c r="AV132" s="50" t="str">
        <f t="shared" si="169"/>
        <v/>
      </c>
      <c r="AW132" s="62" t="str">
        <f t="shared" si="170"/>
        <v/>
      </c>
      <c r="AX132" s="69" t="str">
        <f t="shared" si="171"/>
        <v>new</v>
      </c>
      <c r="AY132" s="70">
        <f>COUNTIF(E$5:E$204,"="&amp;E132)</f>
        <v>1</v>
      </c>
    </row>
    <row r="133" spans="1:51">
      <c r="A133" s="28" t="s">
        <v>2</v>
      </c>
      <c r="B133" s="27" t="s">
        <v>28</v>
      </c>
      <c r="C133" s="122">
        <f>COUNTIFS(B$4:B$1004,"="&amp;B133,A$4:A$1004,"="&amp;A133,V$4:V$1004,"&gt;"&amp;V133)+1</f>
        <v>1</v>
      </c>
      <c r="D133" s="28">
        <v>168</v>
      </c>
      <c r="E133" s="27" t="s">
        <v>31</v>
      </c>
      <c r="F133" s="29" t="s">
        <v>5</v>
      </c>
      <c r="G133" s="55">
        <f t="shared" ref="G133:G141" si="172">IF(Z133=1,7,IF(Z133&lt;=6,7-Z133,""))</f>
        <v>5</v>
      </c>
      <c r="H133" s="137">
        <f t="shared" ref="H133:H141" si="173">IF(AA133=1,7,IF(AA133&lt;=6,7-AA133,""))</f>
        <v>5</v>
      </c>
      <c r="I133" s="137">
        <f t="shared" ref="I133:I141" si="174">IF(AB133=1,7,IF(AB133&lt;=6,7-AB133,""))</f>
        <v>4</v>
      </c>
      <c r="J133" s="137">
        <f t="shared" ref="J133:J141" si="175">IF(AC133=1,7,IF(AC133&lt;=6,7-AC133,""))</f>
        <v>7</v>
      </c>
      <c r="K133" s="56">
        <f t="shared" ref="K133:K141" si="176">SUM(G133:J133)-IF(COUNT(G133:J133)=4,MIN(G133:J133),0)</f>
        <v>17</v>
      </c>
      <c r="L133" s="55" t="str">
        <f t="shared" ref="L133:L141" si="177">IF(AD133=1,7,IF(AD133&lt;=6,7-AD133,""))</f>
        <v/>
      </c>
      <c r="M133" s="137" t="str">
        <f t="shared" ref="M133:M141" si="178">IF(AE133=1,7,IF(AE133&lt;=6,7-AE133,""))</f>
        <v/>
      </c>
      <c r="N133" s="137" t="str">
        <f t="shared" ref="N133:N141" si="179">IF(AF133=1,7,IF(AF133&lt;=6,7-AF133,""))</f>
        <v/>
      </c>
      <c r="O133" s="137" t="str">
        <f t="shared" ref="O133:O141" si="180">IF(AG133=1,7,IF(AG133&lt;=6,7-AG133,""))</f>
        <v/>
      </c>
      <c r="P133" s="56">
        <f t="shared" ref="P133:P141" si="181">SUM(L133:O133)-IF(COUNT(L133:O133)=4,MIN(L133:O133),0)</f>
        <v>0</v>
      </c>
      <c r="Q133" s="55">
        <f t="shared" ref="Q133:Q141" si="182">IF(AH133=1,7,IF(AH133&lt;=6,7-AH133,""))</f>
        <v>7</v>
      </c>
      <c r="R133" s="137">
        <f t="shared" ref="R133:R141" si="183">IF(AI133=1,7,IF(AI133&lt;=6,7-AI133,""))</f>
        <v>7</v>
      </c>
      <c r="S133" s="137" t="str">
        <f t="shared" ref="S133:S141" si="184">IF(AJ133=1,7,IF(AJ133&lt;=6,7-AJ133,""))</f>
        <v/>
      </c>
      <c r="T133" s="137">
        <f t="shared" ref="T133:T141" si="185">IF(AK133=1,7,IF(AK133&lt;=6,7-AK133,""))</f>
        <v>7</v>
      </c>
      <c r="U133" s="56">
        <f t="shared" ref="U133:U141" si="186">SUM(Q133:T133)-IF(COUNT(Q133:T133)=4,MIN(Q133:T133),0)</f>
        <v>21</v>
      </c>
      <c r="V133" s="138">
        <f t="shared" ref="V133:V141" si="187">K133+P133+U133</f>
        <v>38</v>
      </c>
      <c r="W133" s="55" t="str">
        <f t="shared" ref="W133:W141" si="188">B133</f>
        <v>F</v>
      </c>
      <c r="X133" s="56" t="str">
        <f t="shared" ref="X133:X141" si="189">A133</f>
        <v>U20</v>
      </c>
      <c r="Y133" s="114">
        <f>COUNTIF(D$5:D$995,"="&amp;D133)-1</f>
        <v>0</v>
      </c>
      <c r="Z133" s="73">
        <f t="shared" ref="Z133:Z141" si="190">IFERROR(VLOOKUP($E133&amp;"50M",Track_1,3,FALSE),"")</f>
        <v>2</v>
      </c>
      <c r="AA133" s="47">
        <f t="shared" ref="AA133:AA141" si="191">IFERROR(VLOOKUP($E133&amp;"50MH",Track_1,3,FALSE),"")</f>
        <v>2</v>
      </c>
      <c r="AB133" s="47">
        <f t="shared" ref="AB133:AB141" si="192">IFERROR(VLOOKUP($E133&amp;"Long Jump",Field_1,3,FALSE),"")</f>
        <v>3</v>
      </c>
      <c r="AC133" s="47">
        <f t="shared" ref="AC133:AC141" si="193">IFERROR(VLOOKUP($E133&amp;"Shot",Field_1,3,FALSE),"")</f>
        <v>1</v>
      </c>
      <c r="AD133" s="47" t="str">
        <f t="shared" ref="AD133:AD141" si="194">IFERROR(VLOOKUP($E133&amp;"50M",Track_2,3,FALSE),"")</f>
        <v/>
      </c>
      <c r="AE133" s="47" t="str">
        <f t="shared" ref="AE133:AE141" si="195">IFERROR(VLOOKUP($E133&amp;"50MH",Track_2,3,FALSE),"")</f>
        <v/>
      </c>
      <c r="AF133" s="47" t="str">
        <f t="shared" ref="AF133:AF141" si="196">IFERROR(VLOOKUP($E133&amp;"Long Jump",Field_2,3,FALSE),"")</f>
        <v/>
      </c>
      <c r="AG133" s="47" t="str">
        <f t="shared" ref="AG133:AG141" si="197">IFERROR(VLOOKUP($E133&amp;"High Jump",Field_2,3,FALSE),"")</f>
        <v/>
      </c>
      <c r="AH133" s="46">
        <f t="shared" ref="AH133:AH141" si="198">IFERROR(VLOOKUP($E133&amp;"50M",Track_3,3,FALSE),"")</f>
        <v>1</v>
      </c>
      <c r="AI133" s="46">
        <f t="shared" ref="AI133:AI141" si="199">IFERROR(VLOOKUP($E133&amp;"50MH",Track_3,3,FALSE),"")</f>
        <v>1</v>
      </c>
      <c r="AJ133" s="46" t="str">
        <f t="shared" ref="AJ133:AJ141" si="200">IFERROR(VLOOKUP($E133&amp;"High",Field_3,3,FALSE),"")</f>
        <v/>
      </c>
      <c r="AK133" s="60">
        <f t="shared" ref="AK133:AK141" si="201">IFERROR(VLOOKUP($E133&amp;"Shot",Field_3,3,FALSE),"")</f>
        <v>1</v>
      </c>
      <c r="AL133" s="76">
        <f t="shared" ref="AL133:AL141" si="202">IFERROR(VLOOKUP($E133&amp;"50M",Track_1,2,FALSE),"")</f>
        <v>7.4</v>
      </c>
      <c r="AM133" s="77">
        <f t="shared" ref="AM133:AM141" si="203">IFERROR(VLOOKUP($E133&amp;"50MH",Track_1,2,FALSE),"")</f>
        <v>9.1</v>
      </c>
      <c r="AN133" s="78">
        <f t="shared" ref="AN133:AN141" si="204">IFERROR(VLOOKUP($E133&amp;"Long Jump",Field_1,2,FALSE),"")</f>
        <v>4.17</v>
      </c>
      <c r="AO133" s="78">
        <f t="shared" ref="AO133:AO141" si="205">IFERROR(VLOOKUP($E133&amp;"Shot",Field_1,2,FALSE),"")</f>
        <v>6.85</v>
      </c>
      <c r="AP133" s="77" t="str">
        <f t="shared" ref="AP133:AP141" si="206">IFERROR(VLOOKUP($E133&amp;"50M",Track_2,2,FALSE),"")</f>
        <v/>
      </c>
      <c r="AQ133" s="77" t="str">
        <f t="shared" ref="AQ133:AQ141" si="207">IFERROR(VLOOKUP($E133&amp;"50MH",Track_2,2,FALSE),"")</f>
        <v/>
      </c>
      <c r="AR133" s="78" t="str">
        <f t="shared" ref="AR133:AR141" si="208">IFERROR(VLOOKUP($E133&amp;"Long Jump",Field_2,2,FALSE),"")</f>
        <v/>
      </c>
      <c r="AS133" s="78" t="str">
        <f t="shared" ref="AS133:AS141" si="209">IFERROR(VLOOKUP($E133&amp;"High Jump",Field_2,2,FALSE),"")</f>
        <v/>
      </c>
      <c r="AT133" s="49">
        <f t="shared" ref="AT133:AT141" si="210">IFERROR(VLOOKUP($E133&amp;"50M",Track_3,2,FALSE),"")</f>
        <v>7.3</v>
      </c>
      <c r="AU133" s="49">
        <f t="shared" ref="AU133:AU141" si="211">IFERROR(VLOOKUP($E133&amp;"50MH",Track_3,2,FALSE),"")</f>
        <v>9</v>
      </c>
      <c r="AV133" s="50" t="str">
        <f t="shared" ref="AV133:AV141" si="212">IFERROR(VLOOKUP($E133&amp;"High",Field_3,2,FALSE),"")</f>
        <v/>
      </c>
      <c r="AW133" s="62">
        <f t="shared" ref="AW133:AW141" si="213">IFERROR(VLOOKUP($E133&amp;"Shot",Field_3,2,FALSE),"")</f>
        <v>7.05</v>
      </c>
      <c r="AX133" s="69" t="str">
        <f t="shared" ref="AX133:AX141" si="214">IF(ISNA(VLOOKUP(E133,Entries_race1,3,FALSE)),"new",IF(VLOOKUP(E133,Entries_race1,3,FALSE)&lt;&gt;A133,VLOOKUP(E133,Entries_race1,3,FALSE),""))</f>
        <v/>
      </c>
      <c r="AY133" s="70">
        <f>COUNTIF(E$5:E$204,"="&amp;E133)</f>
        <v>1</v>
      </c>
    </row>
    <row r="134" spans="1:51">
      <c r="A134" s="28" t="s">
        <v>2</v>
      </c>
      <c r="B134" s="27" t="s">
        <v>28</v>
      </c>
      <c r="C134" s="122">
        <f>COUNTIFS(B$4:B$1004,"="&amp;B134,A$4:A$1004,"="&amp;A134,V$4:V$1004,"&gt;"&amp;V134)+1</f>
        <v>2</v>
      </c>
      <c r="D134" s="28">
        <v>167</v>
      </c>
      <c r="E134" s="27" t="s">
        <v>30</v>
      </c>
      <c r="F134" s="29" t="s">
        <v>26</v>
      </c>
      <c r="G134" s="55" t="str">
        <f t="shared" si="172"/>
        <v/>
      </c>
      <c r="H134" s="137" t="str">
        <f t="shared" si="173"/>
        <v/>
      </c>
      <c r="I134" s="137" t="str">
        <f t="shared" si="174"/>
        <v/>
      </c>
      <c r="J134" s="137" t="str">
        <f t="shared" si="175"/>
        <v/>
      </c>
      <c r="K134" s="56">
        <f t="shared" si="176"/>
        <v>0</v>
      </c>
      <c r="L134" s="55">
        <f t="shared" si="177"/>
        <v>7</v>
      </c>
      <c r="M134" s="137" t="str">
        <f t="shared" si="178"/>
        <v/>
      </c>
      <c r="N134" s="137">
        <f t="shared" si="179"/>
        <v>7</v>
      </c>
      <c r="O134" s="137" t="str">
        <f t="shared" si="180"/>
        <v/>
      </c>
      <c r="P134" s="56">
        <f t="shared" si="181"/>
        <v>14</v>
      </c>
      <c r="Q134" s="55">
        <f t="shared" si="182"/>
        <v>5</v>
      </c>
      <c r="R134" s="137" t="str">
        <f t="shared" si="183"/>
        <v/>
      </c>
      <c r="S134" s="137" t="str">
        <f t="shared" si="184"/>
        <v/>
      </c>
      <c r="T134" s="137">
        <f t="shared" si="185"/>
        <v>5</v>
      </c>
      <c r="U134" s="56">
        <f t="shared" si="186"/>
        <v>10</v>
      </c>
      <c r="V134" s="138">
        <f t="shared" si="187"/>
        <v>24</v>
      </c>
      <c r="W134" s="55" t="str">
        <f t="shared" si="188"/>
        <v>F</v>
      </c>
      <c r="X134" s="56" t="str">
        <f t="shared" si="189"/>
        <v>U20</v>
      </c>
      <c r="Y134" s="114">
        <f>COUNTIF(D$5:D$995,"="&amp;D134)-1</f>
        <v>0</v>
      </c>
      <c r="Z134" s="73" t="str">
        <f t="shared" si="190"/>
        <v/>
      </c>
      <c r="AA134" s="47" t="str">
        <f t="shared" si="191"/>
        <v/>
      </c>
      <c r="AB134" s="47" t="str">
        <f t="shared" si="192"/>
        <v/>
      </c>
      <c r="AC134" s="47" t="str">
        <f t="shared" si="193"/>
        <v/>
      </c>
      <c r="AD134" s="47">
        <f t="shared" si="194"/>
        <v>1</v>
      </c>
      <c r="AE134" s="47" t="str">
        <f t="shared" si="195"/>
        <v/>
      </c>
      <c r="AF134" s="47">
        <f t="shared" si="196"/>
        <v>1</v>
      </c>
      <c r="AG134" s="47" t="str">
        <f t="shared" si="197"/>
        <v/>
      </c>
      <c r="AH134" s="46">
        <f t="shared" si="198"/>
        <v>2</v>
      </c>
      <c r="AI134" s="46" t="str">
        <f t="shared" si="199"/>
        <v/>
      </c>
      <c r="AJ134" s="46" t="str">
        <f t="shared" si="200"/>
        <v/>
      </c>
      <c r="AK134" s="60">
        <f t="shared" si="201"/>
        <v>2</v>
      </c>
      <c r="AL134" s="76" t="str">
        <f t="shared" si="202"/>
        <v/>
      </c>
      <c r="AM134" s="77" t="str">
        <f t="shared" si="203"/>
        <v/>
      </c>
      <c r="AN134" s="78" t="str">
        <f t="shared" si="204"/>
        <v/>
      </c>
      <c r="AO134" s="78" t="str">
        <f t="shared" si="205"/>
        <v/>
      </c>
      <c r="AP134" s="77">
        <f t="shared" si="206"/>
        <v>7.5</v>
      </c>
      <c r="AQ134" s="77" t="str">
        <f t="shared" si="207"/>
        <v/>
      </c>
      <c r="AR134" s="78">
        <f t="shared" si="208"/>
        <v>4.6500000000000004</v>
      </c>
      <c r="AS134" s="78" t="str">
        <f t="shared" si="209"/>
        <v/>
      </c>
      <c r="AT134" s="49">
        <f t="shared" si="210"/>
        <v>7.5</v>
      </c>
      <c r="AU134" s="49" t="str">
        <f t="shared" si="211"/>
        <v/>
      </c>
      <c r="AV134" s="50" t="str">
        <f t="shared" si="212"/>
        <v/>
      </c>
      <c r="AW134" s="62">
        <f t="shared" si="213"/>
        <v>6.97</v>
      </c>
      <c r="AX134" s="69" t="str">
        <f t="shared" si="214"/>
        <v/>
      </c>
      <c r="AY134" s="70">
        <f>COUNTIF(E$5:E$204,"="&amp;E134)</f>
        <v>1</v>
      </c>
    </row>
    <row r="135" spans="1:51">
      <c r="A135" s="28" t="s">
        <v>2</v>
      </c>
      <c r="B135" s="27" t="s">
        <v>28</v>
      </c>
      <c r="C135" s="122">
        <f>COUNTIFS(B$4:B$1004,"="&amp;B135,A$4:A$1004,"="&amp;A135,V$4:V$1004,"&gt;"&amp;V135)+1</f>
        <v>3</v>
      </c>
      <c r="D135" s="28">
        <v>174</v>
      </c>
      <c r="E135" s="27" t="s">
        <v>39</v>
      </c>
      <c r="F135" s="29" t="s">
        <v>5</v>
      </c>
      <c r="G135" s="55">
        <f t="shared" si="172"/>
        <v>7</v>
      </c>
      <c r="H135" s="137">
        <f t="shared" si="173"/>
        <v>7</v>
      </c>
      <c r="I135" s="137">
        <f t="shared" si="174"/>
        <v>5</v>
      </c>
      <c r="J135" s="137">
        <f t="shared" si="175"/>
        <v>5</v>
      </c>
      <c r="K135" s="56">
        <f t="shared" si="176"/>
        <v>19</v>
      </c>
      <c r="L135" s="55" t="str">
        <f t="shared" si="177"/>
        <v/>
      </c>
      <c r="M135" s="137" t="str">
        <f t="shared" si="178"/>
        <v/>
      </c>
      <c r="N135" s="137" t="str">
        <f t="shared" si="179"/>
        <v/>
      </c>
      <c r="O135" s="137" t="str">
        <f t="shared" si="180"/>
        <v/>
      </c>
      <c r="P135" s="56">
        <f t="shared" si="181"/>
        <v>0</v>
      </c>
      <c r="Q135" s="55" t="str">
        <f t="shared" si="182"/>
        <v/>
      </c>
      <c r="R135" s="137" t="str">
        <f t="shared" si="183"/>
        <v/>
      </c>
      <c r="S135" s="137" t="str">
        <f t="shared" si="184"/>
        <v/>
      </c>
      <c r="T135" s="137" t="str">
        <f t="shared" si="185"/>
        <v/>
      </c>
      <c r="U135" s="56">
        <f t="shared" si="186"/>
        <v>0</v>
      </c>
      <c r="V135" s="138">
        <f t="shared" si="187"/>
        <v>19</v>
      </c>
      <c r="W135" s="55" t="str">
        <f t="shared" si="188"/>
        <v>F</v>
      </c>
      <c r="X135" s="56" t="str">
        <f t="shared" si="189"/>
        <v>U20</v>
      </c>
      <c r="Y135" s="114">
        <f>COUNTIF(D$5:D$995,"="&amp;D135)-1</f>
        <v>0</v>
      </c>
      <c r="Z135" s="73">
        <f t="shared" si="190"/>
        <v>1</v>
      </c>
      <c r="AA135" s="47">
        <f t="shared" si="191"/>
        <v>1</v>
      </c>
      <c r="AB135" s="47">
        <f t="shared" si="192"/>
        <v>2</v>
      </c>
      <c r="AC135" s="47">
        <f t="shared" si="193"/>
        <v>2</v>
      </c>
      <c r="AD135" s="47" t="str">
        <f t="shared" si="194"/>
        <v/>
      </c>
      <c r="AE135" s="47" t="str">
        <f t="shared" si="195"/>
        <v/>
      </c>
      <c r="AF135" s="47" t="str">
        <f t="shared" si="196"/>
        <v/>
      </c>
      <c r="AG135" s="47" t="str">
        <f t="shared" si="197"/>
        <v/>
      </c>
      <c r="AH135" s="46" t="str">
        <f t="shared" si="198"/>
        <v/>
      </c>
      <c r="AI135" s="46" t="str">
        <f t="shared" si="199"/>
        <v/>
      </c>
      <c r="AJ135" s="46" t="str">
        <f t="shared" si="200"/>
        <v/>
      </c>
      <c r="AK135" s="60" t="str">
        <f t="shared" si="201"/>
        <v/>
      </c>
      <c r="AL135" s="76">
        <f t="shared" si="202"/>
        <v>7.3</v>
      </c>
      <c r="AM135" s="77">
        <f t="shared" si="203"/>
        <v>8.8000000000000007</v>
      </c>
      <c r="AN135" s="78">
        <f t="shared" si="204"/>
        <v>4.66</v>
      </c>
      <c r="AO135" s="78">
        <f t="shared" si="205"/>
        <v>6.29</v>
      </c>
      <c r="AP135" s="77" t="str">
        <f t="shared" si="206"/>
        <v/>
      </c>
      <c r="AQ135" s="77" t="str">
        <f t="shared" si="207"/>
        <v/>
      </c>
      <c r="AR135" s="78" t="str">
        <f t="shared" si="208"/>
        <v/>
      </c>
      <c r="AS135" s="78" t="str">
        <f t="shared" si="209"/>
        <v/>
      </c>
      <c r="AT135" s="49" t="str">
        <f t="shared" si="210"/>
        <v/>
      </c>
      <c r="AU135" s="49" t="str">
        <f t="shared" si="211"/>
        <v/>
      </c>
      <c r="AV135" s="50" t="str">
        <f t="shared" si="212"/>
        <v/>
      </c>
      <c r="AW135" s="62" t="str">
        <f t="shared" si="213"/>
        <v/>
      </c>
      <c r="AX135" s="69" t="str">
        <f t="shared" si="214"/>
        <v/>
      </c>
      <c r="AY135" s="70">
        <f>COUNTIF(E$5:E$204,"="&amp;E135)</f>
        <v>1</v>
      </c>
    </row>
    <row r="136" spans="1:51">
      <c r="A136" s="28" t="s">
        <v>2</v>
      </c>
      <c r="B136" s="27" t="s">
        <v>28</v>
      </c>
      <c r="C136" s="122">
        <f>COUNTIFS(B$4:B$1004,"="&amp;B136,A$4:A$1004,"="&amp;A136,V$4:V$1004,"&gt;"&amp;V136)+1</f>
        <v>4</v>
      </c>
      <c r="D136" s="28">
        <v>166</v>
      </c>
      <c r="E136" s="27" t="s">
        <v>27</v>
      </c>
      <c r="F136" s="29" t="s">
        <v>29</v>
      </c>
      <c r="G136" s="55">
        <f t="shared" si="172"/>
        <v>5</v>
      </c>
      <c r="H136" s="137">
        <f t="shared" si="173"/>
        <v>4</v>
      </c>
      <c r="I136" s="137">
        <f t="shared" si="174"/>
        <v>7</v>
      </c>
      <c r="J136" s="137">
        <f t="shared" si="175"/>
        <v>4</v>
      </c>
      <c r="K136" s="56">
        <f t="shared" si="176"/>
        <v>16</v>
      </c>
      <c r="L136" s="55" t="str">
        <f t="shared" si="177"/>
        <v/>
      </c>
      <c r="M136" s="137" t="str">
        <f t="shared" si="178"/>
        <v/>
      </c>
      <c r="N136" s="137" t="str">
        <f t="shared" si="179"/>
        <v/>
      </c>
      <c r="O136" s="137" t="str">
        <f t="shared" si="180"/>
        <v/>
      </c>
      <c r="P136" s="56">
        <f t="shared" si="181"/>
        <v>0</v>
      </c>
      <c r="Q136" s="55" t="str">
        <f t="shared" si="182"/>
        <v/>
      </c>
      <c r="R136" s="137" t="str">
        <f t="shared" si="183"/>
        <v/>
      </c>
      <c r="S136" s="137" t="str">
        <f t="shared" si="184"/>
        <v/>
      </c>
      <c r="T136" s="137" t="str">
        <f t="shared" si="185"/>
        <v/>
      </c>
      <c r="U136" s="56">
        <f t="shared" si="186"/>
        <v>0</v>
      </c>
      <c r="V136" s="138">
        <f t="shared" si="187"/>
        <v>16</v>
      </c>
      <c r="W136" s="55" t="str">
        <f t="shared" si="188"/>
        <v>F</v>
      </c>
      <c r="X136" s="56" t="str">
        <f t="shared" si="189"/>
        <v>U20</v>
      </c>
      <c r="Y136" s="114">
        <f>COUNTIF(D$5:D$995,"="&amp;D136)-1</f>
        <v>0</v>
      </c>
      <c r="Z136" s="73">
        <f t="shared" si="190"/>
        <v>2</v>
      </c>
      <c r="AA136" s="47">
        <f t="shared" si="191"/>
        <v>3</v>
      </c>
      <c r="AB136" s="47">
        <f t="shared" si="192"/>
        <v>1</v>
      </c>
      <c r="AC136" s="47">
        <f t="shared" si="193"/>
        <v>3</v>
      </c>
      <c r="AD136" s="47" t="str">
        <f t="shared" si="194"/>
        <v/>
      </c>
      <c r="AE136" s="47" t="str">
        <f t="shared" si="195"/>
        <v/>
      </c>
      <c r="AF136" s="47" t="str">
        <f t="shared" si="196"/>
        <v/>
      </c>
      <c r="AG136" s="47" t="str">
        <f t="shared" si="197"/>
        <v/>
      </c>
      <c r="AH136" s="46" t="str">
        <f t="shared" si="198"/>
        <v/>
      </c>
      <c r="AI136" s="46" t="str">
        <f t="shared" si="199"/>
        <v/>
      </c>
      <c r="AJ136" s="46" t="str">
        <f t="shared" si="200"/>
        <v/>
      </c>
      <c r="AK136" s="60" t="str">
        <f t="shared" si="201"/>
        <v/>
      </c>
      <c r="AL136" s="76">
        <f t="shared" si="202"/>
        <v>7.4</v>
      </c>
      <c r="AM136" s="77">
        <f t="shared" si="203"/>
        <v>9.1999999999999993</v>
      </c>
      <c r="AN136" s="78">
        <f t="shared" si="204"/>
        <v>4.79</v>
      </c>
      <c r="AO136" s="78">
        <f t="shared" si="205"/>
        <v>4.96</v>
      </c>
      <c r="AP136" s="77" t="str">
        <f t="shared" si="206"/>
        <v/>
      </c>
      <c r="AQ136" s="77" t="str">
        <f t="shared" si="207"/>
        <v/>
      </c>
      <c r="AR136" s="78" t="str">
        <f t="shared" si="208"/>
        <v/>
      </c>
      <c r="AS136" s="78" t="str">
        <f t="shared" si="209"/>
        <v/>
      </c>
      <c r="AT136" s="49" t="str">
        <f t="shared" si="210"/>
        <v/>
      </c>
      <c r="AU136" s="49" t="str">
        <f t="shared" si="211"/>
        <v/>
      </c>
      <c r="AV136" s="50" t="str">
        <f t="shared" si="212"/>
        <v/>
      </c>
      <c r="AW136" s="62" t="str">
        <f t="shared" si="213"/>
        <v/>
      </c>
      <c r="AX136" s="69" t="str">
        <f t="shared" si="214"/>
        <v/>
      </c>
      <c r="AY136" s="70">
        <f>COUNTIF(E$5:E$204,"="&amp;E136)</f>
        <v>1</v>
      </c>
    </row>
    <row r="137" spans="1:51">
      <c r="A137" s="28" t="s">
        <v>2</v>
      </c>
      <c r="B137" s="27" t="s">
        <v>1</v>
      </c>
      <c r="C137" s="122">
        <f>COUNTIFS(B$4:B$1004,"="&amp;B137,A$4:A$1004,"="&amp;A137,V$4:V$1004,"&gt;"&amp;V137)+1</f>
        <v>1</v>
      </c>
      <c r="D137" s="28">
        <v>375</v>
      </c>
      <c r="E137" s="27" t="s">
        <v>4</v>
      </c>
      <c r="F137" s="29" t="s">
        <v>5</v>
      </c>
      <c r="G137" s="55">
        <f t="shared" si="172"/>
        <v>7</v>
      </c>
      <c r="H137" s="137">
        <f t="shared" si="173"/>
        <v>7</v>
      </c>
      <c r="I137" s="137">
        <f t="shared" si="174"/>
        <v>7</v>
      </c>
      <c r="J137" s="137">
        <f t="shared" si="175"/>
        <v>7</v>
      </c>
      <c r="K137" s="56">
        <f t="shared" si="176"/>
        <v>21</v>
      </c>
      <c r="L137" s="55" t="str">
        <f t="shared" si="177"/>
        <v/>
      </c>
      <c r="M137" s="137" t="str">
        <f t="shared" si="178"/>
        <v/>
      </c>
      <c r="N137" s="137" t="str">
        <f t="shared" si="179"/>
        <v/>
      </c>
      <c r="O137" s="137" t="str">
        <f t="shared" si="180"/>
        <v/>
      </c>
      <c r="P137" s="56">
        <f t="shared" si="181"/>
        <v>0</v>
      </c>
      <c r="Q137" s="55">
        <f t="shared" si="182"/>
        <v>5</v>
      </c>
      <c r="R137" s="137">
        <f t="shared" si="183"/>
        <v>7</v>
      </c>
      <c r="S137" s="137">
        <f t="shared" si="184"/>
        <v>5</v>
      </c>
      <c r="T137" s="137">
        <f t="shared" si="185"/>
        <v>5</v>
      </c>
      <c r="U137" s="56">
        <f t="shared" si="186"/>
        <v>17</v>
      </c>
      <c r="V137" s="138">
        <f t="shared" si="187"/>
        <v>38</v>
      </c>
      <c r="W137" s="55" t="str">
        <f t="shared" si="188"/>
        <v>M</v>
      </c>
      <c r="X137" s="56" t="str">
        <f t="shared" si="189"/>
        <v>U20</v>
      </c>
      <c r="Y137" s="114">
        <f>COUNTIF(D$5:D$995,"="&amp;D137)-1</f>
        <v>0</v>
      </c>
      <c r="Z137" s="73">
        <f t="shared" si="190"/>
        <v>1</v>
      </c>
      <c r="AA137" s="47">
        <f t="shared" si="191"/>
        <v>1</v>
      </c>
      <c r="AB137" s="47">
        <f t="shared" si="192"/>
        <v>1</v>
      </c>
      <c r="AC137" s="47">
        <f t="shared" si="193"/>
        <v>1</v>
      </c>
      <c r="AD137" s="47" t="str">
        <f t="shared" si="194"/>
        <v/>
      </c>
      <c r="AE137" s="47" t="str">
        <f t="shared" si="195"/>
        <v/>
      </c>
      <c r="AF137" s="47" t="str">
        <f t="shared" si="196"/>
        <v/>
      </c>
      <c r="AG137" s="47" t="str">
        <f t="shared" si="197"/>
        <v/>
      </c>
      <c r="AH137" s="46">
        <f t="shared" si="198"/>
        <v>2</v>
      </c>
      <c r="AI137" s="46">
        <f t="shared" si="199"/>
        <v>1</v>
      </c>
      <c r="AJ137" s="46">
        <f t="shared" si="200"/>
        <v>2</v>
      </c>
      <c r="AK137" s="60">
        <f t="shared" si="201"/>
        <v>2</v>
      </c>
      <c r="AL137" s="76">
        <f t="shared" si="202"/>
        <v>6.6</v>
      </c>
      <c r="AM137" s="77">
        <f t="shared" si="203"/>
        <v>9.4</v>
      </c>
      <c r="AN137" s="78">
        <f t="shared" si="204"/>
        <v>5.96</v>
      </c>
      <c r="AO137" s="78">
        <f t="shared" si="205"/>
        <v>9.3800000000000008</v>
      </c>
      <c r="AP137" s="77" t="str">
        <f t="shared" si="206"/>
        <v/>
      </c>
      <c r="AQ137" s="77" t="str">
        <f t="shared" si="207"/>
        <v/>
      </c>
      <c r="AR137" s="78" t="str">
        <f t="shared" si="208"/>
        <v/>
      </c>
      <c r="AS137" s="78" t="str">
        <f t="shared" si="209"/>
        <v/>
      </c>
      <c r="AT137" s="49">
        <f t="shared" si="210"/>
        <v>6.6</v>
      </c>
      <c r="AU137" s="49">
        <f t="shared" si="211"/>
        <v>8.1</v>
      </c>
      <c r="AV137" s="50">
        <f t="shared" si="212"/>
        <v>1.65</v>
      </c>
      <c r="AW137" s="62">
        <f t="shared" si="213"/>
        <v>9.85</v>
      </c>
      <c r="AX137" s="69" t="str">
        <f t="shared" si="214"/>
        <v/>
      </c>
      <c r="AY137" s="70">
        <f>COUNTIF(E$5:E$204,"="&amp;E137)</f>
        <v>1</v>
      </c>
    </row>
    <row r="138" spans="1:51">
      <c r="A138" s="28" t="s">
        <v>2</v>
      </c>
      <c r="B138" s="115" t="s">
        <v>1</v>
      </c>
      <c r="C138" s="122">
        <f>COUNTIFS(B$4:B$1004,"="&amp;B138,A$4:A$1004,"="&amp;A138,V$4:V$1004,"&gt;"&amp;V138)+1</f>
        <v>2</v>
      </c>
      <c r="D138" s="28">
        <v>400</v>
      </c>
      <c r="E138" s="115" t="s">
        <v>156</v>
      </c>
      <c r="F138" s="29" t="s">
        <v>17</v>
      </c>
      <c r="G138" s="55" t="str">
        <f t="shared" si="172"/>
        <v/>
      </c>
      <c r="H138" s="137" t="str">
        <f t="shared" si="173"/>
        <v/>
      </c>
      <c r="I138" s="137" t="str">
        <f t="shared" si="174"/>
        <v/>
      </c>
      <c r="J138" s="137" t="str">
        <f t="shared" si="175"/>
        <v/>
      </c>
      <c r="K138" s="56">
        <f t="shared" si="176"/>
        <v>0</v>
      </c>
      <c r="L138" s="55">
        <f t="shared" si="177"/>
        <v>7</v>
      </c>
      <c r="M138" s="137" t="str">
        <f t="shared" si="178"/>
        <v/>
      </c>
      <c r="N138" s="137">
        <f t="shared" si="179"/>
        <v>7</v>
      </c>
      <c r="O138" s="137">
        <f t="shared" si="180"/>
        <v>7</v>
      </c>
      <c r="P138" s="56">
        <f t="shared" si="181"/>
        <v>21</v>
      </c>
      <c r="Q138" s="55">
        <f t="shared" si="182"/>
        <v>7</v>
      </c>
      <c r="R138" s="137" t="str">
        <f t="shared" si="183"/>
        <v/>
      </c>
      <c r="S138" s="137">
        <f t="shared" si="184"/>
        <v>7</v>
      </c>
      <c r="T138" s="137" t="str">
        <f t="shared" si="185"/>
        <v/>
      </c>
      <c r="U138" s="56">
        <f t="shared" si="186"/>
        <v>14</v>
      </c>
      <c r="V138" s="138">
        <f t="shared" si="187"/>
        <v>35</v>
      </c>
      <c r="W138" s="55" t="str">
        <f t="shared" si="188"/>
        <v>M</v>
      </c>
      <c r="X138" s="31" t="str">
        <f t="shared" si="189"/>
        <v>U20</v>
      </c>
      <c r="Y138" s="114">
        <f>COUNTIF(D$5:D$995,"="&amp;D138)-1</f>
        <v>0</v>
      </c>
      <c r="Z138" s="73" t="str">
        <f t="shared" si="190"/>
        <v/>
      </c>
      <c r="AA138" s="47" t="str">
        <f t="shared" si="191"/>
        <v/>
      </c>
      <c r="AB138" s="47" t="str">
        <f t="shared" si="192"/>
        <v/>
      </c>
      <c r="AC138" s="47" t="str">
        <f t="shared" si="193"/>
        <v/>
      </c>
      <c r="AD138" s="47">
        <f t="shared" si="194"/>
        <v>1</v>
      </c>
      <c r="AE138" s="47" t="str">
        <f t="shared" si="195"/>
        <v/>
      </c>
      <c r="AF138" s="47">
        <f t="shared" si="196"/>
        <v>1</v>
      </c>
      <c r="AG138" s="47">
        <f t="shared" si="197"/>
        <v>1</v>
      </c>
      <c r="AH138" s="46">
        <f t="shared" si="198"/>
        <v>1</v>
      </c>
      <c r="AI138" s="46" t="str">
        <f t="shared" si="199"/>
        <v/>
      </c>
      <c r="AJ138" s="46">
        <f t="shared" si="200"/>
        <v>1</v>
      </c>
      <c r="AK138" s="60" t="str">
        <f t="shared" si="201"/>
        <v/>
      </c>
      <c r="AL138" s="76" t="str">
        <f t="shared" si="202"/>
        <v/>
      </c>
      <c r="AM138" s="77" t="str">
        <f t="shared" si="203"/>
        <v/>
      </c>
      <c r="AN138" s="78" t="str">
        <f t="shared" si="204"/>
        <v/>
      </c>
      <c r="AO138" s="78" t="str">
        <f t="shared" si="205"/>
        <v/>
      </c>
      <c r="AP138" s="77">
        <f t="shared" si="206"/>
        <v>6.5</v>
      </c>
      <c r="AQ138" s="77" t="str">
        <f t="shared" si="207"/>
        <v/>
      </c>
      <c r="AR138" s="78">
        <f t="shared" si="208"/>
        <v>6.47</v>
      </c>
      <c r="AS138" s="78">
        <f t="shared" si="209"/>
        <v>1.8</v>
      </c>
      <c r="AT138" s="49">
        <f t="shared" si="210"/>
        <v>6.3</v>
      </c>
      <c r="AU138" s="49" t="str">
        <f t="shared" si="211"/>
        <v/>
      </c>
      <c r="AV138" s="50">
        <f t="shared" si="212"/>
        <v>1.75</v>
      </c>
      <c r="AW138" s="62" t="str">
        <f t="shared" si="213"/>
        <v/>
      </c>
      <c r="AX138" s="69" t="str">
        <f t="shared" si="214"/>
        <v>new</v>
      </c>
      <c r="AY138" s="70">
        <f>COUNTIF(E$5:E$204,"="&amp;E138)</f>
        <v>1</v>
      </c>
    </row>
    <row r="139" spans="1:51">
      <c r="A139" s="28" t="s">
        <v>2</v>
      </c>
      <c r="B139" s="115" t="s">
        <v>1</v>
      </c>
      <c r="C139" s="122">
        <f>COUNTIFS(B$4:B$1004,"="&amp;B139,A$4:A$1004,"="&amp;A139,V$4:V$1004,"&gt;"&amp;V139)+1</f>
        <v>3</v>
      </c>
      <c r="D139" s="28">
        <v>30</v>
      </c>
      <c r="E139" s="115" t="s">
        <v>0</v>
      </c>
      <c r="F139" s="29" t="s">
        <v>3</v>
      </c>
      <c r="G139" s="55" t="str">
        <f t="shared" si="172"/>
        <v/>
      </c>
      <c r="H139" s="137" t="str">
        <f t="shared" si="173"/>
        <v/>
      </c>
      <c r="I139" s="137" t="str">
        <f t="shared" si="174"/>
        <v/>
      </c>
      <c r="J139" s="137" t="str">
        <f t="shared" si="175"/>
        <v/>
      </c>
      <c r="K139" s="56">
        <f t="shared" si="176"/>
        <v>0</v>
      </c>
      <c r="L139" s="55">
        <f t="shared" si="177"/>
        <v>5</v>
      </c>
      <c r="M139" s="137" t="str">
        <f t="shared" si="178"/>
        <v/>
      </c>
      <c r="N139" s="137">
        <f t="shared" si="179"/>
        <v>5</v>
      </c>
      <c r="O139" s="137" t="str">
        <f t="shared" si="180"/>
        <v/>
      </c>
      <c r="P139" s="56">
        <f t="shared" si="181"/>
        <v>10</v>
      </c>
      <c r="Q139" s="55">
        <f t="shared" si="182"/>
        <v>4</v>
      </c>
      <c r="R139" s="137" t="str">
        <f t="shared" si="183"/>
        <v/>
      </c>
      <c r="S139" s="137">
        <f t="shared" si="184"/>
        <v>4</v>
      </c>
      <c r="T139" s="137" t="str">
        <f t="shared" si="185"/>
        <v/>
      </c>
      <c r="U139" s="56">
        <f t="shared" si="186"/>
        <v>8</v>
      </c>
      <c r="V139" s="138">
        <f t="shared" si="187"/>
        <v>18</v>
      </c>
      <c r="W139" s="55" t="str">
        <f t="shared" si="188"/>
        <v>M</v>
      </c>
      <c r="X139" s="31" t="str">
        <f t="shared" si="189"/>
        <v>U20</v>
      </c>
      <c r="Y139" s="114">
        <f>COUNTIF(D$5:D$995,"="&amp;D139)-1</f>
        <v>0</v>
      </c>
      <c r="Z139" s="73" t="str">
        <f t="shared" si="190"/>
        <v/>
      </c>
      <c r="AA139" s="47" t="str">
        <f t="shared" si="191"/>
        <v/>
      </c>
      <c r="AB139" s="47" t="str">
        <f t="shared" si="192"/>
        <v/>
      </c>
      <c r="AC139" s="47" t="str">
        <f t="shared" si="193"/>
        <v/>
      </c>
      <c r="AD139" s="47">
        <f t="shared" si="194"/>
        <v>2</v>
      </c>
      <c r="AE139" s="47" t="str">
        <f t="shared" si="195"/>
        <v/>
      </c>
      <c r="AF139" s="47">
        <f t="shared" si="196"/>
        <v>2</v>
      </c>
      <c r="AG139" s="47" t="str">
        <f t="shared" si="197"/>
        <v/>
      </c>
      <c r="AH139" s="46">
        <f t="shared" si="198"/>
        <v>3</v>
      </c>
      <c r="AI139" s="46" t="str">
        <f t="shared" si="199"/>
        <v/>
      </c>
      <c r="AJ139" s="46">
        <f t="shared" si="200"/>
        <v>3</v>
      </c>
      <c r="AK139" s="60" t="str">
        <f t="shared" si="201"/>
        <v/>
      </c>
      <c r="AL139" s="76" t="str">
        <f t="shared" si="202"/>
        <v/>
      </c>
      <c r="AM139" s="77" t="str">
        <f t="shared" si="203"/>
        <v/>
      </c>
      <c r="AN139" s="78" t="str">
        <f t="shared" si="204"/>
        <v/>
      </c>
      <c r="AO139" s="78" t="str">
        <f t="shared" si="205"/>
        <v/>
      </c>
      <c r="AP139" s="77">
        <f t="shared" si="206"/>
        <v>6.9</v>
      </c>
      <c r="AQ139" s="77" t="str">
        <f t="shared" si="207"/>
        <v/>
      </c>
      <c r="AR139" s="78">
        <f t="shared" si="208"/>
        <v>5.37</v>
      </c>
      <c r="AS139" s="78" t="str">
        <f t="shared" si="209"/>
        <v/>
      </c>
      <c r="AT139" s="49">
        <f t="shared" si="210"/>
        <v>6.9</v>
      </c>
      <c r="AU139" s="49" t="str">
        <f t="shared" si="211"/>
        <v/>
      </c>
      <c r="AV139" s="50">
        <f t="shared" si="212"/>
        <v>1.4</v>
      </c>
      <c r="AW139" s="62" t="str">
        <f t="shared" si="213"/>
        <v/>
      </c>
      <c r="AX139" s="69" t="str">
        <f t="shared" si="214"/>
        <v/>
      </c>
      <c r="AY139" s="70">
        <f>COUNTIF(E$5:E$204,"="&amp;E139)</f>
        <v>1</v>
      </c>
    </row>
    <row r="140" spans="1:51">
      <c r="A140" s="129" t="s">
        <v>2</v>
      </c>
      <c r="B140" s="130" t="s">
        <v>1</v>
      </c>
      <c r="C140" s="131">
        <f>COUNTIFS(B$4:B$1004,"="&amp;B140,A$4:A$1004,"="&amp;A140,V$4:V$1004,"&gt;"&amp;V140)+1</f>
        <v>4</v>
      </c>
      <c r="D140" s="129">
        <v>65</v>
      </c>
      <c r="E140" s="27" t="s">
        <v>247</v>
      </c>
      <c r="F140" s="29" t="s">
        <v>52</v>
      </c>
      <c r="G140" s="55" t="str">
        <f t="shared" si="172"/>
        <v/>
      </c>
      <c r="H140" s="137" t="str">
        <f t="shared" si="173"/>
        <v/>
      </c>
      <c r="I140" s="137" t="str">
        <f t="shared" si="174"/>
        <v/>
      </c>
      <c r="J140" s="137" t="str">
        <f t="shared" si="175"/>
        <v/>
      </c>
      <c r="K140" s="56">
        <f t="shared" si="176"/>
        <v>0</v>
      </c>
      <c r="L140" s="55" t="str">
        <f t="shared" si="177"/>
        <v/>
      </c>
      <c r="M140" s="137" t="str">
        <f t="shared" si="178"/>
        <v/>
      </c>
      <c r="N140" s="137" t="str">
        <f t="shared" si="179"/>
        <v/>
      </c>
      <c r="O140" s="137" t="str">
        <f t="shared" si="180"/>
        <v/>
      </c>
      <c r="P140" s="56">
        <f t="shared" si="181"/>
        <v>0</v>
      </c>
      <c r="Q140" s="55" t="str">
        <f t="shared" si="182"/>
        <v/>
      </c>
      <c r="R140" s="137" t="str">
        <f t="shared" si="183"/>
        <v/>
      </c>
      <c r="S140" s="137" t="str">
        <f t="shared" si="184"/>
        <v/>
      </c>
      <c r="T140" s="137">
        <f t="shared" si="185"/>
        <v>7</v>
      </c>
      <c r="U140" s="56">
        <f t="shared" si="186"/>
        <v>7</v>
      </c>
      <c r="V140" s="138">
        <f t="shared" si="187"/>
        <v>7</v>
      </c>
      <c r="W140" s="55" t="str">
        <f t="shared" si="188"/>
        <v>M</v>
      </c>
      <c r="X140" s="56" t="str">
        <f t="shared" si="189"/>
        <v>U20</v>
      </c>
      <c r="Y140" s="114">
        <f>COUNTIF(D$5:D$995,"="&amp;D140)-1</f>
        <v>0</v>
      </c>
      <c r="Z140" s="73" t="str">
        <f t="shared" si="190"/>
        <v/>
      </c>
      <c r="AA140" s="47" t="str">
        <f t="shared" si="191"/>
        <v/>
      </c>
      <c r="AB140" s="47" t="str">
        <f t="shared" si="192"/>
        <v/>
      </c>
      <c r="AC140" s="47" t="str">
        <f t="shared" si="193"/>
        <v/>
      </c>
      <c r="AD140" s="47" t="str">
        <f t="shared" si="194"/>
        <v/>
      </c>
      <c r="AE140" s="47" t="str">
        <f t="shared" si="195"/>
        <v/>
      </c>
      <c r="AF140" s="47" t="str">
        <f t="shared" si="196"/>
        <v/>
      </c>
      <c r="AG140" s="47" t="str">
        <f t="shared" si="197"/>
        <v/>
      </c>
      <c r="AH140" s="46" t="str">
        <f t="shared" si="198"/>
        <v/>
      </c>
      <c r="AI140" s="46" t="str">
        <f t="shared" si="199"/>
        <v/>
      </c>
      <c r="AJ140" s="46" t="str">
        <f t="shared" si="200"/>
        <v/>
      </c>
      <c r="AK140" s="60">
        <f t="shared" si="201"/>
        <v>1</v>
      </c>
      <c r="AL140" s="76" t="str">
        <f t="shared" si="202"/>
        <v/>
      </c>
      <c r="AM140" s="77" t="str">
        <f t="shared" si="203"/>
        <v/>
      </c>
      <c r="AN140" s="78" t="str">
        <f t="shared" si="204"/>
        <v/>
      </c>
      <c r="AO140" s="78" t="str">
        <f t="shared" si="205"/>
        <v/>
      </c>
      <c r="AP140" s="77" t="str">
        <f t="shared" si="206"/>
        <v/>
      </c>
      <c r="AQ140" s="77" t="str">
        <f t="shared" si="207"/>
        <v/>
      </c>
      <c r="AR140" s="78" t="str">
        <f t="shared" si="208"/>
        <v/>
      </c>
      <c r="AS140" s="78" t="str">
        <f t="shared" si="209"/>
        <v/>
      </c>
      <c r="AT140" s="49" t="str">
        <f t="shared" si="210"/>
        <v/>
      </c>
      <c r="AU140" s="49" t="str">
        <f t="shared" si="211"/>
        <v/>
      </c>
      <c r="AV140" s="50" t="str">
        <f t="shared" si="212"/>
        <v/>
      </c>
      <c r="AW140" s="62">
        <f t="shared" si="213"/>
        <v>10.81</v>
      </c>
      <c r="AX140" s="69" t="str">
        <f t="shared" si="214"/>
        <v>new</v>
      </c>
      <c r="AY140" s="70">
        <f>COUNTIF(E$5:E$204,"="&amp;E140)</f>
        <v>1</v>
      </c>
    </row>
    <row r="141" spans="1:51">
      <c r="A141" s="28" t="s">
        <v>2</v>
      </c>
      <c r="B141" s="115" t="s">
        <v>1</v>
      </c>
      <c r="C141" s="122">
        <f>COUNTIFS(B$4:B$1004,"="&amp;B141,A$4:A$1004,"="&amp;A141,V$4:V$1004,"&gt;"&amp;V141)+1</f>
        <v>5</v>
      </c>
      <c r="D141" s="28">
        <v>153</v>
      </c>
      <c r="E141" s="115" t="s">
        <v>6</v>
      </c>
      <c r="F141" s="29" t="s">
        <v>7</v>
      </c>
      <c r="G141" s="55">
        <f t="shared" si="172"/>
        <v>5</v>
      </c>
      <c r="H141" s="137" t="str">
        <f t="shared" si="173"/>
        <v/>
      </c>
      <c r="I141" s="137" t="str">
        <f t="shared" si="174"/>
        <v/>
      </c>
      <c r="J141" s="137" t="str">
        <f t="shared" si="175"/>
        <v/>
      </c>
      <c r="K141" s="56">
        <f t="shared" si="176"/>
        <v>5</v>
      </c>
      <c r="L141" s="55" t="str">
        <f t="shared" si="177"/>
        <v/>
      </c>
      <c r="M141" s="137" t="str">
        <f t="shared" si="178"/>
        <v/>
      </c>
      <c r="N141" s="137" t="str">
        <f t="shared" si="179"/>
        <v/>
      </c>
      <c r="O141" s="137" t="str">
        <f t="shared" si="180"/>
        <v/>
      </c>
      <c r="P141" s="56">
        <f t="shared" si="181"/>
        <v>0</v>
      </c>
      <c r="Q141" s="55" t="str">
        <f t="shared" si="182"/>
        <v/>
      </c>
      <c r="R141" s="137" t="str">
        <f t="shared" si="183"/>
        <v/>
      </c>
      <c r="S141" s="137" t="str">
        <f t="shared" si="184"/>
        <v/>
      </c>
      <c r="T141" s="137" t="str">
        <f t="shared" si="185"/>
        <v/>
      </c>
      <c r="U141" s="56">
        <f t="shared" si="186"/>
        <v>0</v>
      </c>
      <c r="V141" s="138">
        <f t="shared" si="187"/>
        <v>5</v>
      </c>
      <c r="W141" s="55" t="str">
        <f t="shared" si="188"/>
        <v>M</v>
      </c>
      <c r="X141" s="31" t="str">
        <f t="shared" si="189"/>
        <v>U20</v>
      </c>
      <c r="Y141" s="114">
        <f>COUNTIF(D$5:D$995,"="&amp;D141)-1</f>
        <v>0</v>
      </c>
      <c r="Z141" s="73">
        <f t="shared" si="190"/>
        <v>2</v>
      </c>
      <c r="AA141" s="47" t="str">
        <f t="shared" si="191"/>
        <v/>
      </c>
      <c r="AB141" s="47" t="str">
        <f t="shared" si="192"/>
        <v/>
      </c>
      <c r="AC141" s="47" t="str">
        <f t="shared" si="193"/>
        <v/>
      </c>
      <c r="AD141" s="47" t="str">
        <f t="shared" si="194"/>
        <v/>
      </c>
      <c r="AE141" s="47" t="str">
        <f t="shared" si="195"/>
        <v/>
      </c>
      <c r="AF141" s="47" t="str">
        <f t="shared" si="196"/>
        <v/>
      </c>
      <c r="AG141" s="47" t="str">
        <f t="shared" si="197"/>
        <v/>
      </c>
      <c r="AH141" s="46" t="str">
        <f t="shared" si="198"/>
        <v/>
      </c>
      <c r="AI141" s="46" t="str">
        <f t="shared" si="199"/>
        <v/>
      </c>
      <c r="AJ141" s="46" t="str">
        <f t="shared" si="200"/>
        <v/>
      </c>
      <c r="AK141" s="60" t="str">
        <f t="shared" si="201"/>
        <v/>
      </c>
      <c r="AL141" s="76">
        <f t="shared" si="202"/>
        <v>6.8</v>
      </c>
      <c r="AM141" s="77" t="str">
        <f t="shared" si="203"/>
        <v/>
      </c>
      <c r="AN141" s="78" t="str">
        <f t="shared" si="204"/>
        <v/>
      </c>
      <c r="AO141" s="78" t="str">
        <f t="shared" si="205"/>
        <v/>
      </c>
      <c r="AP141" s="77" t="str">
        <f t="shared" si="206"/>
        <v/>
      </c>
      <c r="AQ141" s="77" t="str">
        <f t="shared" si="207"/>
        <v/>
      </c>
      <c r="AR141" s="78" t="str">
        <f t="shared" si="208"/>
        <v/>
      </c>
      <c r="AS141" s="78" t="str">
        <f t="shared" si="209"/>
        <v/>
      </c>
      <c r="AT141" s="49" t="str">
        <f t="shared" si="210"/>
        <v/>
      </c>
      <c r="AU141" s="49" t="str">
        <f t="shared" si="211"/>
        <v/>
      </c>
      <c r="AV141" s="50" t="str">
        <f t="shared" si="212"/>
        <v/>
      </c>
      <c r="AW141" s="62" t="str">
        <f t="shared" si="213"/>
        <v/>
      </c>
      <c r="AX141" s="69" t="str">
        <f t="shared" si="214"/>
        <v/>
      </c>
      <c r="AY141" s="70">
        <f>COUNTIF(E$5:E$204,"="&amp;E141)</f>
        <v>1</v>
      </c>
    </row>
  </sheetData>
  <autoFilter ref="A4:AY141" xr:uid="{E2A9A1AC-0B38-4559-A22A-81E332B60D55}"/>
  <sortState xmlns:xlrd2="http://schemas.microsoft.com/office/spreadsheetml/2017/richdata2" ref="A5:AY141">
    <sortCondition ref="A5:A141"/>
    <sortCondition ref="B5:B141"/>
    <sortCondition descending="1" ref="V5:V141"/>
    <sortCondition ref="E5:E141"/>
  </sortState>
  <mergeCells count="4">
    <mergeCell ref="G1:V1"/>
    <mergeCell ref="G2:K2"/>
    <mergeCell ref="L2:P2"/>
    <mergeCell ref="Q2:U2"/>
  </mergeCells>
  <conditionalFormatting sqref="A5:V141">
    <cfRule type="expression" dxfId="2" priority="1" stopIfTrue="1">
      <formula>$B5="M"</formula>
    </cfRule>
    <cfRule type="expression" dxfId="1" priority="2" stopIfTrue="1">
      <formula>$B5="F"</formula>
    </cfRule>
    <cfRule type="expression" dxfId="0" priority="3" stopIfTrue="1">
      <formula>$B5&lt;&gt;"M"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4CE7-C8DC-4A51-A8FD-EEF06338ACEA}">
  <dimension ref="A1:Z544"/>
  <sheetViews>
    <sheetView workbookViewId="0">
      <selection activeCell="H2" sqref="H2"/>
    </sheetView>
  </sheetViews>
  <sheetFormatPr defaultRowHeight="14.4"/>
  <cols>
    <col min="1" max="1" width="7.44140625" customWidth="1"/>
    <col min="2" max="2" width="4" customWidth="1"/>
    <col min="3" max="3" width="6.33203125" bestFit="1" customWidth="1"/>
    <col min="4" max="4" width="5.33203125" style="7" customWidth="1"/>
    <col min="5" max="7" width="5.6640625" style="7" customWidth="1"/>
    <col min="8" max="8" width="5.6640625" customWidth="1"/>
    <col min="9" max="9" width="14.77734375" bestFit="1" customWidth="1"/>
    <col min="10" max="10" width="5.33203125" style="7" customWidth="1"/>
    <col min="11" max="11" width="5.109375" style="7" bestFit="1" customWidth="1"/>
    <col min="12" max="12" width="26.44140625" bestFit="1" customWidth="1"/>
    <col min="13" max="13" width="4.21875" style="21" bestFit="1" customWidth="1"/>
    <col min="14" max="14" width="4.109375" style="21" bestFit="1" customWidth="1"/>
    <col min="15" max="15" width="5.77734375" style="21" bestFit="1" customWidth="1"/>
    <col min="16" max="16" width="6.6640625" style="3" bestFit="1" customWidth="1"/>
    <col min="17" max="17" width="5.5546875" style="3" bestFit="1" customWidth="1"/>
    <col min="18" max="19" width="6.6640625" style="3" bestFit="1" customWidth="1"/>
    <col min="20" max="20" width="4" style="26" bestFit="1" customWidth="1"/>
    <col min="21" max="21" width="7.5546875" style="21" bestFit="1" customWidth="1"/>
    <col min="22" max="22" width="7.44140625" style="21" bestFit="1" customWidth="1"/>
    <col min="23" max="23" width="11.21875" style="21" bestFit="1" customWidth="1"/>
    <col min="24" max="24" width="24.44140625" style="21" bestFit="1" customWidth="1"/>
    <col min="25" max="25" width="5.5546875" style="21" bestFit="1" customWidth="1"/>
    <col min="26" max="26" width="4" style="21" bestFit="1" customWidth="1"/>
  </cols>
  <sheetData>
    <row r="1" spans="1:26">
      <c r="A1" t="s">
        <v>240</v>
      </c>
      <c r="H1" s="91">
        <f>SUM(H3:H300)</f>
        <v>356</v>
      </c>
      <c r="I1" s="109"/>
    </row>
    <row r="2" spans="1:26" s="79" customFormat="1" ht="30" customHeight="1">
      <c r="A2" s="79" t="s">
        <v>165</v>
      </c>
      <c r="B2" s="79" t="s">
        <v>164</v>
      </c>
      <c r="C2" s="79" t="s">
        <v>198</v>
      </c>
      <c r="D2" s="106" t="s">
        <v>182</v>
      </c>
      <c r="E2" s="106" t="s">
        <v>183</v>
      </c>
      <c r="F2" s="106" t="s">
        <v>237</v>
      </c>
      <c r="G2" s="107" t="s">
        <v>167</v>
      </c>
      <c r="H2" s="89" t="s">
        <v>239</v>
      </c>
      <c r="I2" s="79" t="s">
        <v>161</v>
      </c>
      <c r="J2" s="106" t="s">
        <v>165</v>
      </c>
      <c r="K2" s="106" t="s">
        <v>164</v>
      </c>
      <c r="L2" s="79" t="s">
        <v>166</v>
      </c>
      <c r="M2" s="80" t="s">
        <v>165</v>
      </c>
      <c r="N2" s="80" t="s">
        <v>164</v>
      </c>
      <c r="O2" s="80" t="s">
        <v>196</v>
      </c>
      <c r="P2" s="81" t="s">
        <v>227</v>
      </c>
      <c r="Q2" s="81" t="s">
        <v>179</v>
      </c>
      <c r="R2" s="81" t="s">
        <v>180</v>
      </c>
      <c r="S2" s="81" t="s">
        <v>228</v>
      </c>
      <c r="T2" s="82" t="s">
        <v>202</v>
      </c>
      <c r="U2" s="83"/>
      <c r="V2" s="83" t="s">
        <v>203</v>
      </c>
      <c r="W2" s="84" t="s">
        <v>196</v>
      </c>
      <c r="X2" s="80" t="s">
        <v>197</v>
      </c>
      <c r="Y2" s="80" t="s">
        <v>200</v>
      </c>
      <c r="Z2" s="80" t="s">
        <v>199</v>
      </c>
    </row>
    <row r="3" spans="1:26">
      <c r="G3" s="108"/>
      <c r="H3" s="91" t="str">
        <f>IF(P3="error","ERR",IF(RIGHT(W3,6)="slower","-",IF(F3="","-",IF(Z3=1,7,IF(Z3&gt;6,"",7-Z3)))))</f>
        <v>ERR</v>
      </c>
      <c r="I3" t="str">
        <f t="shared" ref="I3:I66" si="0">IF($F3="","-",VLOOKUP($F3,Entry_numbers,2,FALSE))</f>
        <v>-</v>
      </c>
      <c r="J3" s="7" t="str">
        <f t="shared" ref="J3:J66" si="1">IF($F3="","-",VLOOKUP($F3,Entry_numbers,21,FALSE))</f>
        <v>-</v>
      </c>
      <c r="K3" s="7" t="str">
        <f t="shared" ref="K3:K66" si="2">IF($F3="","-",VLOOKUP($F3,Entry_numbers,20,FALSE))</f>
        <v>-</v>
      </c>
      <c r="L3" t="str">
        <f t="shared" ref="L3:L66" si="3">IF($F3="","-",VLOOKUP($F3,Entry_numbers,3,FALSE))</f>
        <v>-</v>
      </c>
      <c r="M3" s="21" t="str">
        <f t="shared" ref="M3:M4" si="4">IF(A3="",M2,TRIM(LEFT(A3,4)))</f>
        <v>Age</v>
      </c>
      <c r="N3" s="21" t="str">
        <f t="shared" ref="N3:N4" si="5">IF(B3="",N2,TRIM(LEFT(B3,4)))</f>
        <v>M/F</v>
      </c>
      <c r="O3" s="21" t="str">
        <f t="shared" ref="O3:O4" si="6">IF(C3="",O2,TRIM(LEFT(C3,4)))</f>
        <v>Event</v>
      </c>
      <c r="P3" s="3" t="str">
        <f t="shared" ref="P3:P544" si="7">IF(OR(O3="50m",O3="50mh"),"ok","ERROR")</f>
        <v>ERROR</v>
      </c>
      <c r="Q3" s="20" t="str">
        <f t="shared" ref="Q3:Q544" si="8">IF($F3="","-",IF(ISNA(VLOOKUP(I3,Entry_names,1,FALSE)),"error","ok"))</f>
        <v>-</v>
      </c>
      <c r="R3" s="20" t="str">
        <f t="shared" ref="R3:R544" si="9">IF($F3="","-",IF(J3=M3,"ok","QUERY"))</f>
        <v>-</v>
      </c>
      <c r="S3" s="20" t="str">
        <f t="shared" ref="S3:S544" si="10">IF($F3="","-",IF(K3=N3,"ok","QUERY"))</f>
        <v>-</v>
      </c>
      <c r="T3" s="23">
        <f>COUNTIFS(O$2:O3,"="&amp;O3,I$2:I3,"="&amp;I3)-1</f>
        <v>0</v>
      </c>
      <c r="U3" s="24">
        <f t="shared" ref="U3:U544" si="11">IF(G3=0,0,G3+T3/10000)</f>
        <v>0</v>
      </c>
      <c r="V3" s="21">
        <f t="shared" ref="V3:V544" si="12">COUNTIFS(I$2:I$1518,"="&amp;I3,O$2:O$1518,"="&amp;O3,U$2:U$1518,"&lt;"&amp;U3)+1</f>
        <v>1</v>
      </c>
      <c r="W3" s="25" t="str">
        <f t="shared" ref="W3:W544" si="13">O3&amp;IF(V3&gt;1,"Slower","")</f>
        <v>Event</v>
      </c>
      <c r="X3" s="21" t="str">
        <f t="shared" ref="X3:X544" si="14">I3&amp;W3</f>
        <v>-Event</v>
      </c>
      <c r="Y3" s="22">
        <f t="shared" ref="Y3:Y544" si="15">G3</f>
        <v>0</v>
      </c>
      <c r="Z3" s="21">
        <f t="shared" ref="Z3:Z544" si="16">COUNTIFS(K$2:K$1518,"="&amp;K3,J$2:J$1518,"="&amp;J3,W$2:W$1518,"="&amp;W3,Y$2:Y$1518,"&lt;"&amp;Y3)+1</f>
        <v>1</v>
      </c>
    </row>
    <row r="4" spans="1:26">
      <c r="A4" t="s">
        <v>65</v>
      </c>
      <c r="B4" t="s">
        <v>28</v>
      </c>
      <c r="C4" t="s">
        <v>248</v>
      </c>
      <c r="D4" s="7">
        <v>1</v>
      </c>
      <c r="E4" s="7">
        <v>1</v>
      </c>
      <c r="F4" s="7">
        <v>908</v>
      </c>
      <c r="G4" s="108">
        <v>8.1999999999999993</v>
      </c>
      <c r="H4" s="91">
        <f t="shared" ref="H4:H67" si="17">IF(P4="error","ERR",IF(RIGHT(W4,6)="slower","-",IF(F4="","-",IF(Z4=1,7,IF(Z4&gt;6,"",7-Z4)))))</f>
        <v>7</v>
      </c>
      <c r="I4" t="str">
        <f t="shared" si="0"/>
        <v>Amelie Cole</v>
      </c>
      <c r="J4" s="7" t="str">
        <f t="shared" si="1"/>
        <v>U13</v>
      </c>
      <c r="K4" s="7" t="str">
        <f t="shared" si="2"/>
        <v>F</v>
      </c>
      <c r="L4" t="str">
        <f t="shared" si="3"/>
        <v>Kingston Upon Hull AC</v>
      </c>
      <c r="M4" s="21" t="str">
        <f t="shared" si="4"/>
        <v>U13</v>
      </c>
      <c r="N4" s="21" t="str">
        <f t="shared" si="5"/>
        <v>F</v>
      </c>
      <c r="O4" s="21" t="str">
        <f t="shared" si="6"/>
        <v>50mh</v>
      </c>
      <c r="P4" s="3" t="str">
        <f t="shared" si="7"/>
        <v>ok</v>
      </c>
      <c r="Q4" s="20" t="str">
        <f t="shared" si="8"/>
        <v>ok</v>
      </c>
      <c r="R4" s="20" t="str">
        <f t="shared" si="9"/>
        <v>ok</v>
      </c>
      <c r="S4" s="20" t="str">
        <f t="shared" si="10"/>
        <v>ok</v>
      </c>
      <c r="T4" s="23">
        <f>COUNTIFS(O$2:O4,"="&amp;O4,I$2:I4,"="&amp;I4)-1</f>
        <v>0</v>
      </c>
      <c r="U4" s="24">
        <f t="shared" si="11"/>
        <v>8.1999999999999993</v>
      </c>
      <c r="V4" s="21">
        <f t="shared" si="12"/>
        <v>1</v>
      </c>
      <c r="W4" s="25" t="str">
        <f t="shared" si="13"/>
        <v>50mh</v>
      </c>
      <c r="X4" s="21" t="str">
        <f t="shared" si="14"/>
        <v>Amelie Cole50mh</v>
      </c>
      <c r="Y4" s="22">
        <f t="shared" si="15"/>
        <v>8.1999999999999993</v>
      </c>
      <c r="Z4" s="21">
        <f t="shared" si="16"/>
        <v>1</v>
      </c>
    </row>
    <row r="5" spans="1:26">
      <c r="E5" s="7">
        <v>2</v>
      </c>
      <c r="F5" s="7">
        <v>988</v>
      </c>
      <c r="G5" s="108">
        <v>8.4</v>
      </c>
      <c r="H5" s="91">
        <f t="shared" si="17"/>
        <v>5</v>
      </c>
      <c r="I5" t="str">
        <f t="shared" si="0"/>
        <v>Summer Biggs</v>
      </c>
      <c r="J5" s="7" t="str">
        <f t="shared" si="1"/>
        <v>U13</v>
      </c>
      <c r="K5" s="7" t="str">
        <f t="shared" si="2"/>
        <v>F</v>
      </c>
      <c r="L5" t="str">
        <f t="shared" si="3"/>
        <v>Amber Valley &amp; Erewash AC</v>
      </c>
      <c r="M5" s="21" t="str">
        <f t="shared" ref="M5:M68" si="18">IF(A5="",M4,TRIM(LEFT(A5,4)))</f>
        <v>U13</v>
      </c>
      <c r="N5" s="21" t="str">
        <f t="shared" ref="N5:N68" si="19">IF(B5="",N4,TRIM(LEFT(B5,4)))</f>
        <v>F</v>
      </c>
      <c r="O5" s="21" t="str">
        <f t="shared" ref="O5:O68" si="20">IF(C5="",O4,TRIM(LEFT(C5,4)))</f>
        <v>50mh</v>
      </c>
      <c r="P5" s="3" t="str">
        <f t="shared" ref="P5:P68" si="21">IF(OR(O5="50m",O5="50mh"),"ok","ERROR")</f>
        <v>ok</v>
      </c>
      <c r="Q5" s="20" t="str">
        <f t="shared" ref="Q5:Q68" si="22">IF($F5="","-",IF(ISNA(VLOOKUP(I5,Entry_names,1,FALSE)),"error","ok"))</f>
        <v>ok</v>
      </c>
      <c r="R5" s="20" t="str">
        <f t="shared" ref="R5:R68" si="23">IF($F5="","-",IF(J5=M5,"ok","QUERY"))</f>
        <v>ok</v>
      </c>
      <c r="S5" s="20" t="str">
        <f t="shared" ref="S5:S68" si="24">IF($F5="","-",IF(K5=N5,"ok","QUERY"))</f>
        <v>ok</v>
      </c>
      <c r="T5" s="23">
        <f>COUNTIFS(O$2:O5,"="&amp;O5,I$2:I5,"="&amp;I5)-1</f>
        <v>0</v>
      </c>
      <c r="U5" s="24">
        <f t="shared" ref="U5:U68" si="25">IF(G5=0,0,G5+T5/10000)</f>
        <v>8.4</v>
      </c>
      <c r="V5" s="21">
        <f t="shared" ref="V5:V68" si="26">COUNTIFS(I$2:I$1518,"="&amp;I5,O$2:O$1518,"="&amp;O5,U$2:U$1518,"&lt;"&amp;U5)+1</f>
        <v>1</v>
      </c>
      <c r="W5" s="25" t="str">
        <f t="shared" ref="W5:W68" si="27">O5&amp;IF(V5&gt;1,"Slower","")</f>
        <v>50mh</v>
      </c>
      <c r="X5" s="21" t="str">
        <f t="shared" ref="X5:X68" si="28">I5&amp;W5</f>
        <v>Summer Biggs50mh</v>
      </c>
      <c r="Y5" s="22">
        <f t="shared" ref="Y5:Y68" si="29">G5</f>
        <v>8.4</v>
      </c>
      <c r="Z5" s="21">
        <f t="shared" ref="Z5:Z68" si="30">COUNTIFS(K$2:K$1518,"="&amp;K5,J$2:J$1518,"="&amp;J5,W$2:W$1518,"="&amp;W5,Y$2:Y$1518,"&lt;"&amp;Y5)+1</f>
        <v>2</v>
      </c>
    </row>
    <row r="6" spans="1:26">
      <c r="E6" s="7">
        <v>3</v>
      </c>
      <c r="F6" s="7">
        <v>993</v>
      </c>
      <c r="G6" s="108">
        <v>8.6</v>
      </c>
      <c r="H6" s="91">
        <f t="shared" si="17"/>
        <v>4</v>
      </c>
      <c r="I6" t="str">
        <f t="shared" si="0"/>
        <v>Essie McGarrigle</v>
      </c>
      <c r="J6" s="7" t="str">
        <f t="shared" si="1"/>
        <v>U13</v>
      </c>
      <c r="K6" s="7" t="str">
        <f t="shared" si="2"/>
        <v>F</v>
      </c>
      <c r="L6" t="str">
        <f t="shared" si="3"/>
        <v>Hallamshire Harriers Sheffield</v>
      </c>
      <c r="M6" s="21" t="str">
        <f t="shared" si="18"/>
        <v>U13</v>
      </c>
      <c r="N6" s="21" t="str">
        <f t="shared" si="19"/>
        <v>F</v>
      </c>
      <c r="O6" s="21" t="str">
        <f t="shared" si="20"/>
        <v>50mh</v>
      </c>
      <c r="P6" s="3" t="str">
        <f t="shared" si="21"/>
        <v>ok</v>
      </c>
      <c r="Q6" s="20" t="str">
        <f t="shared" si="22"/>
        <v>ok</v>
      </c>
      <c r="R6" s="20" t="str">
        <f t="shared" si="23"/>
        <v>ok</v>
      </c>
      <c r="S6" s="20" t="str">
        <f t="shared" si="24"/>
        <v>ok</v>
      </c>
      <c r="T6" s="23">
        <f>COUNTIFS(O$2:O6,"="&amp;O6,I$2:I6,"="&amp;I6)-1</f>
        <v>0</v>
      </c>
      <c r="U6" s="24">
        <f t="shared" si="25"/>
        <v>8.6</v>
      </c>
      <c r="V6" s="21">
        <f t="shared" si="26"/>
        <v>1</v>
      </c>
      <c r="W6" s="25" t="str">
        <f t="shared" si="27"/>
        <v>50mh</v>
      </c>
      <c r="X6" s="21" t="str">
        <f t="shared" si="28"/>
        <v>Essie McGarrigle50mh</v>
      </c>
      <c r="Y6" s="22">
        <f t="shared" si="29"/>
        <v>8.6</v>
      </c>
      <c r="Z6" s="21">
        <f t="shared" si="30"/>
        <v>3</v>
      </c>
    </row>
    <row r="7" spans="1:26">
      <c r="E7" s="7">
        <v>4</v>
      </c>
      <c r="F7" s="7">
        <v>902</v>
      </c>
      <c r="G7" s="108">
        <v>8.6999999999999993</v>
      </c>
      <c r="H7" s="91">
        <f t="shared" si="17"/>
        <v>3</v>
      </c>
      <c r="I7" t="str">
        <f t="shared" si="0"/>
        <v>Grace Torossian</v>
      </c>
      <c r="J7" s="7" t="str">
        <f t="shared" si="1"/>
        <v>U13</v>
      </c>
      <c r="K7" s="7" t="str">
        <f t="shared" si="2"/>
        <v>F</v>
      </c>
      <c r="L7" t="str">
        <f t="shared" si="3"/>
        <v>Wakefield District Harriers &amp;AC</v>
      </c>
      <c r="M7" s="21" t="str">
        <f t="shared" si="18"/>
        <v>U13</v>
      </c>
      <c r="N7" s="21" t="str">
        <f t="shared" si="19"/>
        <v>F</v>
      </c>
      <c r="O7" s="21" t="str">
        <f t="shared" si="20"/>
        <v>50mh</v>
      </c>
      <c r="P7" s="3" t="str">
        <f t="shared" si="21"/>
        <v>ok</v>
      </c>
      <c r="Q7" s="20" t="str">
        <f t="shared" si="22"/>
        <v>ok</v>
      </c>
      <c r="R7" s="20" t="str">
        <f t="shared" si="23"/>
        <v>ok</v>
      </c>
      <c r="S7" s="20" t="str">
        <f t="shared" si="24"/>
        <v>ok</v>
      </c>
      <c r="T7" s="23">
        <f>COUNTIFS(O$2:O7,"="&amp;O7,I$2:I7,"="&amp;I7)-1</f>
        <v>0</v>
      </c>
      <c r="U7" s="24">
        <f t="shared" si="25"/>
        <v>8.6999999999999993</v>
      </c>
      <c r="V7" s="21">
        <f t="shared" si="26"/>
        <v>1</v>
      </c>
      <c r="W7" s="25" t="str">
        <f t="shared" si="27"/>
        <v>50mh</v>
      </c>
      <c r="X7" s="21" t="str">
        <f t="shared" si="28"/>
        <v>Grace Torossian50mh</v>
      </c>
      <c r="Y7" s="22">
        <f t="shared" si="29"/>
        <v>8.6999999999999993</v>
      </c>
      <c r="Z7" s="21">
        <f t="shared" si="30"/>
        <v>4</v>
      </c>
    </row>
    <row r="8" spans="1:26">
      <c r="G8" s="108"/>
      <c r="H8" s="91" t="str">
        <f t="shared" si="17"/>
        <v>-</v>
      </c>
      <c r="I8" t="str">
        <f t="shared" si="0"/>
        <v>-</v>
      </c>
      <c r="J8" s="7" t="str">
        <f t="shared" si="1"/>
        <v>-</v>
      </c>
      <c r="K8" s="7" t="str">
        <f t="shared" si="2"/>
        <v>-</v>
      </c>
      <c r="L8" t="str">
        <f t="shared" si="3"/>
        <v>-</v>
      </c>
      <c r="M8" s="21" t="str">
        <f t="shared" si="18"/>
        <v>U13</v>
      </c>
      <c r="N8" s="21" t="str">
        <f t="shared" si="19"/>
        <v>F</v>
      </c>
      <c r="O8" s="21" t="str">
        <f t="shared" si="20"/>
        <v>50mh</v>
      </c>
      <c r="P8" s="3" t="str">
        <f t="shared" si="21"/>
        <v>ok</v>
      </c>
      <c r="Q8" s="20" t="str">
        <f t="shared" si="22"/>
        <v>-</v>
      </c>
      <c r="R8" s="20" t="str">
        <f t="shared" si="23"/>
        <v>-</v>
      </c>
      <c r="S8" s="20" t="str">
        <f t="shared" si="24"/>
        <v>-</v>
      </c>
      <c r="T8" s="23">
        <f>COUNTIFS(O$2:O8,"="&amp;O8,I$2:I8,"="&amp;I8)-1</f>
        <v>0</v>
      </c>
      <c r="U8" s="24">
        <f t="shared" si="25"/>
        <v>0</v>
      </c>
      <c r="V8" s="21">
        <f t="shared" si="26"/>
        <v>1</v>
      </c>
      <c r="W8" s="25" t="str">
        <f t="shared" si="27"/>
        <v>50mh</v>
      </c>
      <c r="X8" s="21" t="str">
        <f t="shared" si="28"/>
        <v>-50mh</v>
      </c>
      <c r="Y8" s="22">
        <f t="shared" si="29"/>
        <v>0</v>
      </c>
      <c r="Z8" s="21">
        <f t="shared" si="30"/>
        <v>1</v>
      </c>
    </row>
    <row r="9" spans="1:26">
      <c r="A9" t="s">
        <v>65</v>
      </c>
      <c r="B9" t="s">
        <v>28</v>
      </c>
      <c r="C9" t="s">
        <v>248</v>
      </c>
      <c r="D9" s="7">
        <v>2</v>
      </c>
      <c r="E9" s="7">
        <v>1</v>
      </c>
      <c r="F9" s="7">
        <v>917</v>
      </c>
      <c r="G9" s="108">
        <v>9.3000000000000007</v>
      </c>
      <c r="H9" s="91">
        <f t="shared" si="17"/>
        <v>2</v>
      </c>
      <c r="I9" t="str">
        <f t="shared" si="0"/>
        <v>Ava O'Driscoll</v>
      </c>
      <c r="J9" s="7" t="str">
        <f t="shared" si="1"/>
        <v>U13</v>
      </c>
      <c r="K9" s="7" t="str">
        <f t="shared" si="2"/>
        <v>F</v>
      </c>
      <c r="L9" t="str">
        <f t="shared" si="3"/>
        <v>Hallamshire Harriers Sheffield</v>
      </c>
      <c r="M9" s="21" t="str">
        <f t="shared" si="18"/>
        <v>U13</v>
      </c>
      <c r="N9" s="21" t="str">
        <f t="shared" si="19"/>
        <v>F</v>
      </c>
      <c r="O9" s="21" t="str">
        <f t="shared" si="20"/>
        <v>50mh</v>
      </c>
      <c r="P9" s="3" t="str">
        <f t="shared" si="21"/>
        <v>ok</v>
      </c>
      <c r="Q9" s="20" t="str">
        <f t="shared" si="22"/>
        <v>ok</v>
      </c>
      <c r="R9" s="20" t="str">
        <f t="shared" si="23"/>
        <v>ok</v>
      </c>
      <c r="S9" s="20" t="str">
        <f t="shared" si="24"/>
        <v>ok</v>
      </c>
      <c r="T9" s="23">
        <f>COUNTIFS(O$2:O9,"="&amp;O9,I$2:I9,"="&amp;I9)-1</f>
        <v>0</v>
      </c>
      <c r="U9" s="24">
        <f t="shared" si="25"/>
        <v>9.3000000000000007</v>
      </c>
      <c r="V9" s="21">
        <f t="shared" si="26"/>
        <v>1</v>
      </c>
      <c r="W9" s="25" t="str">
        <f t="shared" si="27"/>
        <v>50mh</v>
      </c>
      <c r="X9" s="21" t="str">
        <f t="shared" si="28"/>
        <v>Ava O'Driscoll50mh</v>
      </c>
      <c r="Y9" s="22">
        <f t="shared" si="29"/>
        <v>9.3000000000000007</v>
      </c>
      <c r="Z9" s="21">
        <f t="shared" si="30"/>
        <v>5</v>
      </c>
    </row>
    <row r="10" spans="1:26">
      <c r="E10" s="7">
        <v>2</v>
      </c>
      <c r="F10" s="7">
        <v>915</v>
      </c>
      <c r="G10" s="108">
        <v>9.4</v>
      </c>
      <c r="H10" s="91">
        <f t="shared" si="17"/>
        <v>1</v>
      </c>
      <c r="I10" t="str">
        <f t="shared" si="0"/>
        <v>Leticia De Jong</v>
      </c>
      <c r="J10" s="7" t="str">
        <f t="shared" si="1"/>
        <v>U13</v>
      </c>
      <c r="K10" s="7" t="str">
        <f t="shared" si="2"/>
        <v>F</v>
      </c>
      <c r="L10" t="str">
        <f t="shared" si="3"/>
        <v>Hallamshire Harriers Sheffield</v>
      </c>
      <c r="M10" s="21" t="str">
        <f t="shared" si="18"/>
        <v>U13</v>
      </c>
      <c r="N10" s="21" t="str">
        <f t="shared" si="19"/>
        <v>F</v>
      </c>
      <c r="O10" s="21" t="str">
        <f t="shared" si="20"/>
        <v>50mh</v>
      </c>
      <c r="P10" s="3" t="str">
        <f t="shared" si="21"/>
        <v>ok</v>
      </c>
      <c r="Q10" s="20" t="str">
        <f t="shared" si="22"/>
        <v>ok</v>
      </c>
      <c r="R10" s="20" t="str">
        <f t="shared" si="23"/>
        <v>ok</v>
      </c>
      <c r="S10" s="20" t="str">
        <f t="shared" si="24"/>
        <v>ok</v>
      </c>
      <c r="T10" s="23">
        <f>COUNTIFS(O$2:O10,"="&amp;O10,I$2:I10,"="&amp;I10)-1</f>
        <v>0</v>
      </c>
      <c r="U10" s="24">
        <f t="shared" si="25"/>
        <v>9.4</v>
      </c>
      <c r="V10" s="21">
        <f t="shared" si="26"/>
        <v>1</v>
      </c>
      <c r="W10" s="25" t="str">
        <f t="shared" si="27"/>
        <v>50mh</v>
      </c>
      <c r="X10" s="21" t="str">
        <f t="shared" si="28"/>
        <v>Leticia De Jong50mh</v>
      </c>
      <c r="Y10" s="22">
        <f t="shared" si="29"/>
        <v>9.4</v>
      </c>
      <c r="Z10" s="21">
        <f t="shared" si="30"/>
        <v>6</v>
      </c>
    </row>
    <row r="11" spans="1:26">
      <c r="E11" s="7">
        <v>3</v>
      </c>
      <c r="F11" s="7">
        <v>979</v>
      </c>
      <c r="G11" s="108">
        <v>9.4</v>
      </c>
      <c r="H11" s="91">
        <f t="shared" si="17"/>
        <v>1</v>
      </c>
      <c r="I11" t="str">
        <f t="shared" si="0"/>
        <v>Taryn Ollett</v>
      </c>
      <c r="J11" s="7" t="str">
        <f t="shared" si="1"/>
        <v>U13</v>
      </c>
      <c r="K11" s="7" t="str">
        <f t="shared" si="2"/>
        <v>F</v>
      </c>
      <c r="L11" t="str">
        <f t="shared" si="3"/>
        <v>Kingston Upon Hull AC</v>
      </c>
      <c r="M11" s="21" t="str">
        <f t="shared" si="18"/>
        <v>U13</v>
      </c>
      <c r="N11" s="21" t="str">
        <f t="shared" si="19"/>
        <v>F</v>
      </c>
      <c r="O11" s="21" t="str">
        <f t="shared" si="20"/>
        <v>50mh</v>
      </c>
      <c r="P11" s="3" t="str">
        <f t="shared" si="21"/>
        <v>ok</v>
      </c>
      <c r="Q11" s="20" t="str">
        <f t="shared" si="22"/>
        <v>ok</v>
      </c>
      <c r="R11" s="20" t="str">
        <f t="shared" si="23"/>
        <v>ok</v>
      </c>
      <c r="S11" s="20" t="str">
        <f t="shared" si="24"/>
        <v>ok</v>
      </c>
      <c r="T11" s="23">
        <f>COUNTIFS(O$2:O11,"="&amp;O11,I$2:I11,"="&amp;I11)-1</f>
        <v>0</v>
      </c>
      <c r="U11" s="24">
        <f t="shared" si="25"/>
        <v>9.4</v>
      </c>
      <c r="V11" s="21">
        <f t="shared" si="26"/>
        <v>1</v>
      </c>
      <c r="W11" s="25" t="str">
        <f t="shared" si="27"/>
        <v>50mh</v>
      </c>
      <c r="X11" s="21" t="str">
        <f t="shared" si="28"/>
        <v>Taryn Ollett50mh</v>
      </c>
      <c r="Y11" s="22">
        <f t="shared" si="29"/>
        <v>9.4</v>
      </c>
      <c r="Z11" s="21">
        <f t="shared" si="30"/>
        <v>6</v>
      </c>
    </row>
    <row r="12" spans="1:26">
      <c r="E12" s="7">
        <v>4</v>
      </c>
      <c r="F12" s="7">
        <v>91</v>
      </c>
      <c r="G12" s="108">
        <v>9.4</v>
      </c>
      <c r="H12" s="91">
        <f t="shared" si="17"/>
        <v>1</v>
      </c>
      <c r="I12" t="str">
        <f t="shared" si="0"/>
        <v>Arabella Hornby</v>
      </c>
      <c r="J12" s="7" t="str">
        <f t="shared" si="1"/>
        <v>U13</v>
      </c>
      <c r="K12" s="7" t="str">
        <f t="shared" si="2"/>
        <v>F</v>
      </c>
      <c r="L12" t="str">
        <f t="shared" si="3"/>
        <v>Kingston Upon Hull AC</v>
      </c>
      <c r="M12" s="21" t="str">
        <f t="shared" si="18"/>
        <v>U13</v>
      </c>
      <c r="N12" s="21" t="str">
        <f t="shared" si="19"/>
        <v>F</v>
      </c>
      <c r="O12" s="21" t="str">
        <f t="shared" si="20"/>
        <v>50mh</v>
      </c>
      <c r="P12" s="3" t="str">
        <f t="shared" si="21"/>
        <v>ok</v>
      </c>
      <c r="Q12" s="20" t="str">
        <f t="shared" si="22"/>
        <v>ok</v>
      </c>
      <c r="R12" s="20" t="str">
        <f t="shared" si="23"/>
        <v>ok</v>
      </c>
      <c r="S12" s="20" t="str">
        <f t="shared" si="24"/>
        <v>ok</v>
      </c>
      <c r="T12" s="23">
        <f>COUNTIFS(O$2:O12,"="&amp;O12,I$2:I12,"="&amp;I12)-1</f>
        <v>0</v>
      </c>
      <c r="U12" s="24">
        <f t="shared" si="25"/>
        <v>9.4</v>
      </c>
      <c r="V12" s="21">
        <f t="shared" si="26"/>
        <v>1</v>
      </c>
      <c r="W12" s="25" t="str">
        <f t="shared" si="27"/>
        <v>50mh</v>
      </c>
      <c r="X12" s="21" t="str">
        <f t="shared" si="28"/>
        <v>Arabella Hornby50mh</v>
      </c>
      <c r="Y12" s="22">
        <f t="shared" si="29"/>
        <v>9.4</v>
      </c>
      <c r="Z12" s="21">
        <f t="shared" si="30"/>
        <v>6</v>
      </c>
    </row>
    <row r="13" spans="1:26">
      <c r="G13" s="108"/>
      <c r="H13" s="91" t="str">
        <f t="shared" si="17"/>
        <v>-</v>
      </c>
      <c r="I13" t="str">
        <f t="shared" si="0"/>
        <v>-</v>
      </c>
      <c r="J13" s="7" t="str">
        <f t="shared" si="1"/>
        <v>-</v>
      </c>
      <c r="K13" s="7" t="str">
        <f t="shared" si="2"/>
        <v>-</v>
      </c>
      <c r="L13" t="str">
        <f t="shared" si="3"/>
        <v>-</v>
      </c>
      <c r="M13" s="21" t="str">
        <f t="shared" si="18"/>
        <v>U13</v>
      </c>
      <c r="N13" s="21" t="str">
        <f t="shared" si="19"/>
        <v>F</v>
      </c>
      <c r="O13" s="21" t="str">
        <f t="shared" si="20"/>
        <v>50mh</v>
      </c>
      <c r="P13" s="3" t="str">
        <f t="shared" si="21"/>
        <v>ok</v>
      </c>
      <c r="Q13" s="20" t="str">
        <f t="shared" si="22"/>
        <v>-</v>
      </c>
      <c r="R13" s="20" t="str">
        <f t="shared" si="23"/>
        <v>-</v>
      </c>
      <c r="S13" s="20" t="str">
        <f t="shared" si="24"/>
        <v>-</v>
      </c>
      <c r="T13" s="23">
        <f>COUNTIFS(O$2:O13,"="&amp;O13,I$2:I13,"="&amp;I13)-1</f>
        <v>1</v>
      </c>
      <c r="U13" s="24">
        <f t="shared" si="25"/>
        <v>0</v>
      </c>
      <c r="V13" s="21">
        <f t="shared" si="26"/>
        <v>1</v>
      </c>
      <c r="W13" s="25" t="str">
        <f t="shared" si="27"/>
        <v>50mh</v>
      </c>
      <c r="X13" s="21" t="str">
        <f t="shared" si="28"/>
        <v>-50mh</v>
      </c>
      <c r="Y13" s="22">
        <f t="shared" si="29"/>
        <v>0</v>
      </c>
      <c r="Z13" s="21">
        <f t="shared" si="30"/>
        <v>1</v>
      </c>
    </row>
    <row r="14" spans="1:26">
      <c r="A14" t="s">
        <v>65</v>
      </c>
      <c r="B14" t="s">
        <v>28</v>
      </c>
      <c r="C14" t="s">
        <v>248</v>
      </c>
      <c r="D14" s="7">
        <v>3</v>
      </c>
      <c r="E14" s="7">
        <v>1</v>
      </c>
      <c r="F14" s="7">
        <v>389</v>
      </c>
      <c r="G14" s="108">
        <v>9.6999999999999993</v>
      </c>
      <c r="H14" s="91" t="str">
        <f t="shared" si="17"/>
        <v/>
      </c>
      <c r="I14" t="str">
        <f t="shared" si="0"/>
        <v>Ezzie Yansaneh</v>
      </c>
      <c r="J14" s="7" t="str">
        <f t="shared" si="1"/>
        <v>U13</v>
      </c>
      <c r="K14" s="7" t="str">
        <f t="shared" si="2"/>
        <v>F</v>
      </c>
      <c r="L14" t="str">
        <f t="shared" si="3"/>
        <v>Rothwell Harriers &amp;AC</v>
      </c>
      <c r="M14" s="21" t="str">
        <f t="shared" si="18"/>
        <v>U13</v>
      </c>
      <c r="N14" s="21" t="str">
        <f t="shared" si="19"/>
        <v>F</v>
      </c>
      <c r="O14" s="21" t="str">
        <f t="shared" si="20"/>
        <v>50mh</v>
      </c>
      <c r="P14" s="3" t="str">
        <f t="shared" si="21"/>
        <v>ok</v>
      </c>
      <c r="Q14" s="20" t="str">
        <f t="shared" si="22"/>
        <v>ok</v>
      </c>
      <c r="R14" s="20" t="str">
        <f t="shared" si="23"/>
        <v>ok</v>
      </c>
      <c r="S14" s="20" t="str">
        <f t="shared" si="24"/>
        <v>ok</v>
      </c>
      <c r="T14" s="23">
        <f>COUNTIFS(O$2:O14,"="&amp;O14,I$2:I14,"="&amp;I14)-1</f>
        <v>0</v>
      </c>
      <c r="U14" s="24">
        <f t="shared" si="25"/>
        <v>9.6999999999999993</v>
      </c>
      <c r="V14" s="21">
        <f t="shared" si="26"/>
        <v>1</v>
      </c>
      <c r="W14" s="25" t="str">
        <f t="shared" si="27"/>
        <v>50mh</v>
      </c>
      <c r="X14" s="21" t="str">
        <f t="shared" si="28"/>
        <v>Ezzie Yansaneh50mh</v>
      </c>
      <c r="Y14" s="22">
        <f t="shared" si="29"/>
        <v>9.6999999999999993</v>
      </c>
      <c r="Z14" s="21">
        <f t="shared" si="30"/>
        <v>9</v>
      </c>
    </row>
    <row r="15" spans="1:26">
      <c r="E15" s="7">
        <v>2</v>
      </c>
      <c r="F15" s="7">
        <v>975</v>
      </c>
      <c r="G15" s="108">
        <v>9.8000000000000007</v>
      </c>
      <c r="H15" s="91" t="str">
        <f t="shared" si="17"/>
        <v/>
      </c>
      <c r="I15" t="str">
        <f t="shared" si="0"/>
        <v>Holly Swanborough</v>
      </c>
      <c r="J15" s="7" t="str">
        <f t="shared" si="1"/>
        <v>U13</v>
      </c>
      <c r="K15" s="7" t="str">
        <f t="shared" si="2"/>
        <v>F</v>
      </c>
      <c r="L15" t="str">
        <f t="shared" si="3"/>
        <v>Kingston Upon Hull AC</v>
      </c>
      <c r="M15" s="21" t="str">
        <f t="shared" si="18"/>
        <v>U13</v>
      </c>
      <c r="N15" s="21" t="str">
        <f t="shared" si="19"/>
        <v>F</v>
      </c>
      <c r="O15" s="21" t="str">
        <f t="shared" si="20"/>
        <v>50mh</v>
      </c>
      <c r="P15" s="3" t="str">
        <f t="shared" si="21"/>
        <v>ok</v>
      </c>
      <c r="Q15" s="20" t="str">
        <f t="shared" si="22"/>
        <v>ok</v>
      </c>
      <c r="R15" s="20" t="str">
        <f t="shared" si="23"/>
        <v>ok</v>
      </c>
      <c r="S15" s="20" t="str">
        <f t="shared" si="24"/>
        <v>ok</v>
      </c>
      <c r="T15" s="23">
        <f>COUNTIFS(O$2:O15,"="&amp;O15,I$2:I15,"="&amp;I15)-1</f>
        <v>0</v>
      </c>
      <c r="U15" s="24">
        <f t="shared" si="25"/>
        <v>9.8000000000000007</v>
      </c>
      <c r="V15" s="21">
        <f t="shared" si="26"/>
        <v>1</v>
      </c>
      <c r="W15" s="25" t="str">
        <f t="shared" si="27"/>
        <v>50mh</v>
      </c>
      <c r="X15" s="21" t="str">
        <f t="shared" si="28"/>
        <v>Holly Swanborough50mh</v>
      </c>
      <c r="Y15" s="22">
        <f t="shared" si="29"/>
        <v>9.8000000000000007</v>
      </c>
      <c r="Z15" s="21">
        <f t="shared" si="30"/>
        <v>10</v>
      </c>
    </row>
    <row r="16" spans="1:26">
      <c r="E16" s="7">
        <v>3</v>
      </c>
      <c r="F16" s="7">
        <v>972</v>
      </c>
      <c r="G16" s="108">
        <v>11.5</v>
      </c>
      <c r="H16" s="91" t="str">
        <f t="shared" si="17"/>
        <v/>
      </c>
      <c r="I16" t="str">
        <f t="shared" si="0"/>
        <v>Gabi Lauce</v>
      </c>
      <c r="J16" s="7" t="str">
        <f t="shared" si="1"/>
        <v>U13</v>
      </c>
      <c r="K16" s="7" t="str">
        <f t="shared" si="2"/>
        <v>F</v>
      </c>
      <c r="L16" t="str">
        <f t="shared" si="3"/>
        <v>Spenborough &amp; District AC</v>
      </c>
      <c r="M16" s="21" t="str">
        <f t="shared" si="18"/>
        <v>U13</v>
      </c>
      <c r="N16" s="21" t="str">
        <f t="shared" si="19"/>
        <v>F</v>
      </c>
      <c r="O16" s="21" t="str">
        <f t="shared" si="20"/>
        <v>50mh</v>
      </c>
      <c r="P16" s="3" t="str">
        <f t="shared" si="21"/>
        <v>ok</v>
      </c>
      <c r="Q16" s="20" t="str">
        <f t="shared" si="22"/>
        <v>ok</v>
      </c>
      <c r="R16" s="20" t="str">
        <f t="shared" si="23"/>
        <v>ok</v>
      </c>
      <c r="S16" s="20" t="str">
        <f t="shared" si="24"/>
        <v>ok</v>
      </c>
      <c r="T16" s="23">
        <f>COUNTIFS(O$2:O16,"="&amp;O16,I$2:I16,"="&amp;I16)-1</f>
        <v>0</v>
      </c>
      <c r="U16" s="24">
        <f t="shared" si="25"/>
        <v>11.5</v>
      </c>
      <c r="V16" s="21">
        <f t="shared" si="26"/>
        <v>1</v>
      </c>
      <c r="W16" s="25" t="str">
        <f t="shared" si="27"/>
        <v>50mh</v>
      </c>
      <c r="X16" s="21" t="str">
        <f t="shared" si="28"/>
        <v>Gabi Lauce50mh</v>
      </c>
      <c r="Y16" s="22">
        <f t="shared" si="29"/>
        <v>11.5</v>
      </c>
      <c r="Z16" s="21">
        <f t="shared" si="30"/>
        <v>12</v>
      </c>
    </row>
    <row r="17" spans="1:26">
      <c r="E17" s="7">
        <v>4</v>
      </c>
      <c r="F17" s="7">
        <v>384</v>
      </c>
      <c r="G17" s="108">
        <v>12.4</v>
      </c>
      <c r="H17" s="91" t="str">
        <f t="shared" si="17"/>
        <v/>
      </c>
      <c r="I17" t="str">
        <f t="shared" si="0"/>
        <v>Ruby Townsend</v>
      </c>
      <c r="J17" s="7" t="str">
        <f t="shared" si="1"/>
        <v>U13</v>
      </c>
      <c r="K17" s="7" t="str">
        <f t="shared" si="2"/>
        <v>F</v>
      </c>
      <c r="L17" t="str">
        <f t="shared" si="3"/>
        <v>Rothwell Harriers &amp;AC</v>
      </c>
      <c r="M17" s="21" t="str">
        <f t="shared" si="18"/>
        <v>U13</v>
      </c>
      <c r="N17" s="21" t="str">
        <f t="shared" si="19"/>
        <v>F</v>
      </c>
      <c r="O17" s="21" t="str">
        <f t="shared" si="20"/>
        <v>50mh</v>
      </c>
      <c r="P17" s="3" t="str">
        <f t="shared" si="21"/>
        <v>ok</v>
      </c>
      <c r="Q17" s="20" t="str">
        <f t="shared" si="22"/>
        <v>ok</v>
      </c>
      <c r="R17" s="20" t="str">
        <f t="shared" si="23"/>
        <v>ok</v>
      </c>
      <c r="S17" s="20" t="str">
        <f t="shared" si="24"/>
        <v>ok</v>
      </c>
      <c r="T17" s="23">
        <f>COUNTIFS(O$2:O17,"="&amp;O17,I$2:I17,"="&amp;I17)-1</f>
        <v>0</v>
      </c>
      <c r="U17" s="24">
        <f t="shared" si="25"/>
        <v>12.4</v>
      </c>
      <c r="V17" s="21">
        <f t="shared" si="26"/>
        <v>1</v>
      </c>
      <c r="W17" s="25" t="str">
        <f t="shared" si="27"/>
        <v>50mh</v>
      </c>
      <c r="X17" s="21" t="str">
        <f t="shared" si="28"/>
        <v>Ruby Townsend50mh</v>
      </c>
      <c r="Y17" s="22">
        <f t="shared" si="29"/>
        <v>12.4</v>
      </c>
      <c r="Z17" s="21">
        <f t="shared" si="30"/>
        <v>15</v>
      </c>
    </row>
    <row r="18" spans="1:26">
      <c r="G18" s="108"/>
      <c r="H18" s="91" t="str">
        <f t="shared" si="17"/>
        <v>-</v>
      </c>
      <c r="I18" t="str">
        <f t="shared" si="0"/>
        <v>-</v>
      </c>
      <c r="J18" s="7" t="str">
        <f t="shared" si="1"/>
        <v>-</v>
      </c>
      <c r="K18" s="7" t="str">
        <f t="shared" si="2"/>
        <v>-</v>
      </c>
      <c r="L18" t="str">
        <f t="shared" si="3"/>
        <v>-</v>
      </c>
      <c r="M18" s="21" t="str">
        <f t="shared" si="18"/>
        <v>U13</v>
      </c>
      <c r="N18" s="21" t="str">
        <f t="shared" si="19"/>
        <v>F</v>
      </c>
      <c r="O18" s="21" t="str">
        <f t="shared" si="20"/>
        <v>50mh</v>
      </c>
      <c r="P18" s="3" t="str">
        <f t="shared" si="21"/>
        <v>ok</v>
      </c>
      <c r="Q18" s="20" t="str">
        <f t="shared" si="22"/>
        <v>-</v>
      </c>
      <c r="R18" s="20" t="str">
        <f t="shared" si="23"/>
        <v>-</v>
      </c>
      <c r="S18" s="20" t="str">
        <f t="shared" si="24"/>
        <v>-</v>
      </c>
      <c r="T18" s="23">
        <f>COUNTIFS(O$2:O18,"="&amp;O18,I$2:I18,"="&amp;I18)-1</f>
        <v>2</v>
      </c>
      <c r="U18" s="24">
        <f t="shared" si="25"/>
        <v>0</v>
      </c>
      <c r="V18" s="21">
        <f t="shared" si="26"/>
        <v>1</v>
      </c>
      <c r="W18" s="25" t="str">
        <f t="shared" si="27"/>
        <v>50mh</v>
      </c>
      <c r="X18" s="21" t="str">
        <f t="shared" si="28"/>
        <v>-50mh</v>
      </c>
      <c r="Y18" s="22">
        <f t="shared" si="29"/>
        <v>0</v>
      </c>
      <c r="Z18" s="21">
        <f t="shared" si="30"/>
        <v>1</v>
      </c>
    </row>
    <row r="19" spans="1:26">
      <c r="A19" t="s">
        <v>65</v>
      </c>
      <c r="B19" t="s">
        <v>28</v>
      </c>
      <c r="C19" t="s">
        <v>248</v>
      </c>
      <c r="D19" s="7">
        <v>4</v>
      </c>
      <c r="E19" s="7">
        <v>1</v>
      </c>
      <c r="F19" s="7">
        <v>199</v>
      </c>
      <c r="G19" s="108">
        <v>10.199999999999999</v>
      </c>
      <c r="H19" s="91" t="str">
        <f t="shared" si="17"/>
        <v/>
      </c>
      <c r="I19" t="str">
        <f t="shared" si="0"/>
        <v>Lucy Hird</v>
      </c>
      <c r="J19" s="7" t="str">
        <f t="shared" si="1"/>
        <v>U13</v>
      </c>
      <c r="K19" s="7" t="str">
        <f t="shared" si="2"/>
        <v>F</v>
      </c>
      <c r="L19" t="str">
        <f t="shared" si="3"/>
        <v>Spenborough &amp; District AC</v>
      </c>
      <c r="M19" s="21" t="str">
        <f t="shared" si="18"/>
        <v>U13</v>
      </c>
      <c r="N19" s="21" t="str">
        <f t="shared" si="19"/>
        <v>F</v>
      </c>
      <c r="O19" s="21" t="str">
        <f t="shared" si="20"/>
        <v>50mh</v>
      </c>
      <c r="P19" s="3" t="str">
        <f t="shared" si="21"/>
        <v>ok</v>
      </c>
      <c r="Q19" s="20" t="str">
        <f t="shared" si="22"/>
        <v>ok</v>
      </c>
      <c r="R19" s="20" t="str">
        <f t="shared" si="23"/>
        <v>ok</v>
      </c>
      <c r="S19" s="20" t="str">
        <f t="shared" si="24"/>
        <v>ok</v>
      </c>
      <c r="T19" s="23">
        <f>COUNTIFS(O$2:O19,"="&amp;O19,I$2:I19,"="&amp;I19)-1</f>
        <v>0</v>
      </c>
      <c r="U19" s="24">
        <f t="shared" si="25"/>
        <v>10.199999999999999</v>
      </c>
      <c r="V19" s="21">
        <f t="shared" si="26"/>
        <v>1</v>
      </c>
      <c r="W19" s="25" t="str">
        <f t="shared" si="27"/>
        <v>50mh</v>
      </c>
      <c r="X19" s="21" t="str">
        <f t="shared" si="28"/>
        <v>Lucy Hird50mh</v>
      </c>
      <c r="Y19" s="22">
        <f t="shared" si="29"/>
        <v>10.199999999999999</v>
      </c>
      <c r="Z19" s="21">
        <f t="shared" si="30"/>
        <v>11</v>
      </c>
    </row>
    <row r="20" spans="1:26">
      <c r="E20" s="7">
        <v>2</v>
      </c>
      <c r="F20" s="7">
        <v>918</v>
      </c>
      <c r="G20" s="108">
        <v>11.5</v>
      </c>
      <c r="H20" s="91" t="str">
        <f t="shared" si="17"/>
        <v/>
      </c>
      <c r="I20" t="str">
        <f t="shared" si="0"/>
        <v>Sophie Watkins</v>
      </c>
      <c r="J20" s="7" t="str">
        <f t="shared" si="1"/>
        <v>U13</v>
      </c>
      <c r="K20" s="7" t="str">
        <f t="shared" si="2"/>
        <v>F</v>
      </c>
      <c r="L20" t="str">
        <f t="shared" si="3"/>
        <v>Holmfirth Harriers</v>
      </c>
      <c r="M20" s="21" t="str">
        <f t="shared" si="18"/>
        <v>U13</v>
      </c>
      <c r="N20" s="21" t="str">
        <f t="shared" si="19"/>
        <v>F</v>
      </c>
      <c r="O20" s="21" t="str">
        <f t="shared" si="20"/>
        <v>50mh</v>
      </c>
      <c r="P20" s="3" t="str">
        <f t="shared" si="21"/>
        <v>ok</v>
      </c>
      <c r="Q20" s="20" t="str">
        <f t="shared" si="22"/>
        <v>ok</v>
      </c>
      <c r="R20" s="20" t="str">
        <f t="shared" si="23"/>
        <v>ok</v>
      </c>
      <c r="S20" s="20" t="str">
        <f t="shared" si="24"/>
        <v>ok</v>
      </c>
      <c r="T20" s="23">
        <f>COUNTIFS(O$2:O20,"="&amp;O20,I$2:I20,"="&amp;I20)-1</f>
        <v>0</v>
      </c>
      <c r="U20" s="24">
        <f t="shared" si="25"/>
        <v>11.5</v>
      </c>
      <c r="V20" s="21">
        <f t="shared" si="26"/>
        <v>1</v>
      </c>
      <c r="W20" s="25" t="str">
        <f t="shared" si="27"/>
        <v>50mh</v>
      </c>
      <c r="X20" s="21" t="str">
        <f t="shared" si="28"/>
        <v>Sophie Watkins50mh</v>
      </c>
      <c r="Y20" s="22">
        <f t="shared" si="29"/>
        <v>11.5</v>
      </c>
      <c r="Z20" s="21">
        <f t="shared" si="30"/>
        <v>12</v>
      </c>
    </row>
    <row r="21" spans="1:26">
      <c r="E21" s="7">
        <v>3</v>
      </c>
      <c r="F21" s="7">
        <v>916</v>
      </c>
      <c r="G21" s="108">
        <v>11.9</v>
      </c>
      <c r="H21" s="91" t="str">
        <f t="shared" si="17"/>
        <v/>
      </c>
      <c r="I21" t="str">
        <f t="shared" si="0"/>
        <v>Hannah Adam</v>
      </c>
      <c r="J21" s="7" t="str">
        <f t="shared" si="1"/>
        <v>U13</v>
      </c>
      <c r="K21" s="7" t="str">
        <f t="shared" si="2"/>
        <v>F</v>
      </c>
      <c r="L21" t="str">
        <f t="shared" si="3"/>
        <v>Wakefield District Harriers &amp;AC</v>
      </c>
      <c r="M21" s="21" t="str">
        <f t="shared" si="18"/>
        <v>U13</v>
      </c>
      <c r="N21" s="21" t="str">
        <f t="shared" si="19"/>
        <v>F</v>
      </c>
      <c r="O21" s="21" t="str">
        <f t="shared" si="20"/>
        <v>50mh</v>
      </c>
      <c r="P21" s="3" t="str">
        <f t="shared" si="21"/>
        <v>ok</v>
      </c>
      <c r="Q21" s="20" t="str">
        <f t="shared" si="22"/>
        <v>ok</v>
      </c>
      <c r="R21" s="20" t="str">
        <f t="shared" si="23"/>
        <v>ok</v>
      </c>
      <c r="S21" s="20" t="str">
        <f t="shared" si="24"/>
        <v>ok</v>
      </c>
      <c r="T21" s="23">
        <f>COUNTIFS(O$2:O21,"="&amp;O21,I$2:I21,"="&amp;I21)-1</f>
        <v>0</v>
      </c>
      <c r="U21" s="24">
        <f t="shared" si="25"/>
        <v>11.9</v>
      </c>
      <c r="V21" s="21">
        <f t="shared" si="26"/>
        <v>1</v>
      </c>
      <c r="W21" s="25" t="str">
        <f t="shared" si="27"/>
        <v>50mh</v>
      </c>
      <c r="X21" s="21" t="str">
        <f t="shared" si="28"/>
        <v>Hannah Adam50mh</v>
      </c>
      <c r="Y21" s="22">
        <f t="shared" si="29"/>
        <v>11.9</v>
      </c>
      <c r="Z21" s="21">
        <f t="shared" si="30"/>
        <v>14</v>
      </c>
    </row>
    <row r="22" spans="1:26">
      <c r="G22" s="108"/>
      <c r="H22" s="91" t="str">
        <f t="shared" si="17"/>
        <v>-</v>
      </c>
      <c r="I22" t="str">
        <f t="shared" si="0"/>
        <v>-</v>
      </c>
      <c r="J22" s="7" t="str">
        <f t="shared" si="1"/>
        <v>-</v>
      </c>
      <c r="K22" s="7" t="str">
        <f t="shared" si="2"/>
        <v>-</v>
      </c>
      <c r="L22" t="str">
        <f t="shared" si="3"/>
        <v>-</v>
      </c>
      <c r="M22" s="21" t="str">
        <f t="shared" si="18"/>
        <v>U13</v>
      </c>
      <c r="N22" s="21" t="str">
        <f t="shared" si="19"/>
        <v>F</v>
      </c>
      <c r="O22" s="21" t="str">
        <f t="shared" si="20"/>
        <v>50mh</v>
      </c>
      <c r="P22" s="3" t="str">
        <f t="shared" si="21"/>
        <v>ok</v>
      </c>
      <c r="Q22" s="20" t="str">
        <f t="shared" si="22"/>
        <v>-</v>
      </c>
      <c r="R22" s="20" t="str">
        <f t="shared" si="23"/>
        <v>-</v>
      </c>
      <c r="S22" s="20" t="str">
        <f t="shared" si="24"/>
        <v>-</v>
      </c>
      <c r="T22" s="23">
        <f>COUNTIFS(O$2:O22,"="&amp;O22,I$2:I22,"="&amp;I22)-1</f>
        <v>3</v>
      </c>
      <c r="U22" s="24">
        <f t="shared" si="25"/>
        <v>0</v>
      </c>
      <c r="V22" s="21">
        <f t="shared" si="26"/>
        <v>1</v>
      </c>
      <c r="W22" s="25" t="str">
        <f t="shared" si="27"/>
        <v>50mh</v>
      </c>
      <c r="X22" s="21" t="str">
        <f t="shared" si="28"/>
        <v>-50mh</v>
      </c>
      <c r="Y22" s="22">
        <f t="shared" si="29"/>
        <v>0</v>
      </c>
      <c r="Z22" s="21">
        <f t="shared" si="30"/>
        <v>1</v>
      </c>
    </row>
    <row r="23" spans="1:26">
      <c r="G23" s="108"/>
      <c r="H23" s="91" t="str">
        <f t="shared" si="17"/>
        <v>-</v>
      </c>
      <c r="I23" t="str">
        <f t="shared" si="0"/>
        <v>-</v>
      </c>
      <c r="J23" s="7" t="str">
        <f t="shared" si="1"/>
        <v>-</v>
      </c>
      <c r="K23" s="7" t="str">
        <f t="shared" si="2"/>
        <v>-</v>
      </c>
      <c r="L23" t="str">
        <f t="shared" si="3"/>
        <v>-</v>
      </c>
      <c r="M23" s="21" t="str">
        <f t="shared" si="18"/>
        <v>U13</v>
      </c>
      <c r="N23" s="21" t="str">
        <f t="shared" si="19"/>
        <v>F</v>
      </c>
      <c r="O23" s="21" t="str">
        <f t="shared" si="20"/>
        <v>50mh</v>
      </c>
      <c r="P23" s="3" t="str">
        <f t="shared" si="21"/>
        <v>ok</v>
      </c>
      <c r="Q23" s="20" t="str">
        <f t="shared" si="22"/>
        <v>-</v>
      </c>
      <c r="R23" s="20" t="str">
        <f t="shared" si="23"/>
        <v>-</v>
      </c>
      <c r="S23" s="20" t="str">
        <f t="shared" si="24"/>
        <v>-</v>
      </c>
      <c r="T23" s="23">
        <f>COUNTIFS(O$2:O23,"="&amp;O23,I$2:I23,"="&amp;I23)-1</f>
        <v>4</v>
      </c>
      <c r="U23" s="24">
        <f t="shared" si="25"/>
        <v>0</v>
      </c>
      <c r="V23" s="21">
        <f t="shared" si="26"/>
        <v>1</v>
      </c>
      <c r="W23" s="25" t="str">
        <f t="shared" si="27"/>
        <v>50mh</v>
      </c>
      <c r="X23" s="21" t="str">
        <f t="shared" si="28"/>
        <v>-50mh</v>
      </c>
      <c r="Y23" s="22">
        <f t="shared" si="29"/>
        <v>0</v>
      </c>
      <c r="Z23" s="21">
        <f t="shared" si="30"/>
        <v>1</v>
      </c>
    </row>
    <row r="24" spans="1:26">
      <c r="A24" t="s">
        <v>16</v>
      </c>
      <c r="B24" t="s">
        <v>28</v>
      </c>
      <c r="C24" t="s">
        <v>248</v>
      </c>
      <c r="D24" s="7">
        <v>1</v>
      </c>
      <c r="E24" s="7">
        <v>1</v>
      </c>
      <c r="F24" s="7">
        <v>180</v>
      </c>
      <c r="G24" s="108">
        <v>8.3000000000000007</v>
      </c>
      <c r="H24" s="91">
        <f t="shared" si="17"/>
        <v>7</v>
      </c>
      <c r="I24" t="str">
        <f t="shared" si="0"/>
        <v>Sophie Torossian</v>
      </c>
      <c r="J24" s="7" t="str">
        <f t="shared" si="1"/>
        <v>U15</v>
      </c>
      <c r="K24" s="7" t="str">
        <f t="shared" si="2"/>
        <v>F</v>
      </c>
      <c r="L24" t="str">
        <f t="shared" si="3"/>
        <v>Wakefield District Harriers &amp;AC</v>
      </c>
      <c r="M24" s="21" t="str">
        <f t="shared" si="18"/>
        <v>U15</v>
      </c>
      <c r="N24" s="21" t="str">
        <f t="shared" si="19"/>
        <v>F</v>
      </c>
      <c r="O24" s="21" t="str">
        <f t="shared" si="20"/>
        <v>50mh</v>
      </c>
      <c r="P24" s="3" t="str">
        <f t="shared" si="21"/>
        <v>ok</v>
      </c>
      <c r="Q24" s="20" t="str">
        <f t="shared" si="22"/>
        <v>ok</v>
      </c>
      <c r="R24" s="20" t="str">
        <f t="shared" si="23"/>
        <v>ok</v>
      </c>
      <c r="S24" s="20" t="str">
        <f t="shared" si="24"/>
        <v>ok</v>
      </c>
      <c r="T24" s="23">
        <f>COUNTIFS(O$2:O24,"="&amp;O24,I$2:I24,"="&amp;I24)-1</f>
        <v>0</v>
      </c>
      <c r="U24" s="24">
        <f t="shared" si="25"/>
        <v>8.3000000000000007</v>
      </c>
      <c r="V24" s="21">
        <f t="shared" si="26"/>
        <v>1</v>
      </c>
      <c r="W24" s="25" t="str">
        <f t="shared" si="27"/>
        <v>50mh</v>
      </c>
      <c r="X24" s="21" t="str">
        <f t="shared" si="28"/>
        <v>Sophie Torossian50mh</v>
      </c>
      <c r="Y24" s="22">
        <f t="shared" si="29"/>
        <v>8.3000000000000007</v>
      </c>
      <c r="Z24" s="21">
        <f t="shared" si="30"/>
        <v>1</v>
      </c>
    </row>
    <row r="25" spans="1:26">
      <c r="E25" s="7">
        <v>2</v>
      </c>
      <c r="F25" s="7">
        <v>179</v>
      </c>
      <c r="G25" s="108">
        <v>8.6</v>
      </c>
      <c r="H25" s="91">
        <f t="shared" si="17"/>
        <v>5</v>
      </c>
      <c r="I25" t="str">
        <f t="shared" si="0"/>
        <v>Romy Fagan</v>
      </c>
      <c r="J25" s="7" t="str">
        <f t="shared" si="1"/>
        <v>U15</v>
      </c>
      <c r="K25" s="7" t="str">
        <f t="shared" si="2"/>
        <v>F</v>
      </c>
      <c r="L25" t="str">
        <f t="shared" si="3"/>
        <v>Wakefield District Harriers &amp;AC</v>
      </c>
      <c r="M25" s="21" t="str">
        <f t="shared" si="18"/>
        <v>U15</v>
      </c>
      <c r="N25" s="21" t="str">
        <f t="shared" si="19"/>
        <v>F</v>
      </c>
      <c r="O25" s="21" t="str">
        <f t="shared" si="20"/>
        <v>50mh</v>
      </c>
      <c r="P25" s="3" t="str">
        <f t="shared" si="21"/>
        <v>ok</v>
      </c>
      <c r="Q25" s="20" t="str">
        <f t="shared" si="22"/>
        <v>ok</v>
      </c>
      <c r="R25" s="20" t="str">
        <f t="shared" si="23"/>
        <v>ok</v>
      </c>
      <c r="S25" s="20" t="str">
        <f t="shared" si="24"/>
        <v>ok</v>
      </c>
      <c r="T25" s="23">
        <f>COUNTIFS(O$2:O25,"="&amp;O25,I$2:I25,"="&amp;I25)-1</f>
        <v>0</v>
      </c>
      <c r="U25" s="24">
        <f t="shared" si="25"/>
        <v>8.6</v>
      </c>
      <c r="V25" s="21">
        <f t="shared" si="26"/>
        <v>1</v>
      </c>
      <c r="W25" s="25" t="str">
        <f t="shared" si="27"/>
        <v>50mh</v>
      </c>
      <c r="X25" s="21" t="str">
        <f t="shared" si="28"/>
        <v>Romy Fagan50mh</v>
      </c>
      <c r="Y25" s="22">
        <f t="shared" si="29"/>
        <v>8.6</v>
      </c>
      <c r="Z25" s="21">
        <f t="shared" si="30"/>
        <v>2</v>
      </c>
    </row>
    <row r="26" spans="1:26">
      <c r="E26" s="7">
        <v>3</v>
      </c>
      <c r="F26" s="7">
        <v>187</v>
      </c>
      <c r="G26" s="108">
        <v>8.6999999999999993</v>
      </c>
      <c r="H26" s="91">
        <f t="shared" si="17"/>
        <v>4</v>
      </c>
      <c r="I26" t="str">
        <f t="shared" si="0"/>
        <v>Lily Keeler</v>
      </c>
      <c r="J26" s="7" t="str">
        <f t="shared" si="1"/>
        <v>U15</v>
      </c>
      <c r="K26" s="7" t="str">
        <f t="shared" si="2"/>
        <v>F</v>
      </c>
      <c r="L26" t="str">
        <f t="shared" si="3"/>
        <v>Wakefield District Harriers &amp;AC</v>
      </c>
      <c r="M26" s="21" t="str">
        <f t="shared" si="18"/>
        <v>U15</v>
      </c>
      <c r="N26" s="21" t="str">
        <f t="shared" si="19"/>
        <v>F</v>
      </c>
      <c r="O26" s="21" t="str">
        <f t="shared" si="20"/>
        <v>50mh</v>
      </c>
      <c r="P26" s="3" t="str">
        <f t="shared" si="21"/>
        <v>ok</v>
      </c>
      <c r="Q26" s="20" t="str">
        <f t="shared" si="22"/>
        <v>ok</v>
      </c>
      <c r="R26" s="20" t="str">
        <f t="shared" si="23"/>
        <v>ok</v>
      </c>
      <c r="S26" s="20" t="str">
        <f t="shared" si="24"/>
        <v>ok</v>
      </c>
      <c r="T26" s="23">
        <f>COUNTIFS(O$2:O26,"="&amp;O26,I$2:I26,"="&amp;I26)-1</f>
        <v>0</v>
      </c>
      <c r="U26" s="24">
        <f t="shared" si="25"/>
        <v>8.6999999999999993</v>
      </c>
      <c r="V26" s="21">
        <f t="shared" si="26"/>
        <v>1</v>
      </c>
      <c r="W26" s="25" t="str">
        <f t="shared" si="27"/>
        <v>50mh</v>
      </c>
      <c r="X26" s="21" t="str">
        <f t="shared" si="28"/>
        <v>Lily Keeler50mh</v>
      </c>
      <c r="Y26" s="22">
        <f t="shared" si="29"/>
        <v>8.6999999999999993</v>
      </c>
      <c r="Z26" s="21">
        <f t="shared" si="30"/>
        <v>3</v>
      </c>
    </row>
    <row r="27" spans="1:26">
      <c r="G27" s="108"/>
      <c r="H27" s="91" t="str">
        <f t="shared" si="17"/>
        <v>-</v>
      </c>
      <c r="I27" t="str">
        <f t="shared" si="0"/>
        <v>-</v>
      </c>
      <c r="J27" s="7" t="str">
        <f t="shared" si="1"/>
        <v>-</v>
      </c>
      <c r="K27" s="7" t="str">
        <f t="shared" si="2"/>
        <v>-</v>
      </c>
      <c r="L27" t="str">
        <f t="shared" si="3"/>
        <v>-</v>
      </c>
      <c r="M27" s="21" t="str">
        <f t="shared" si="18"/>
        <v>U15</v>
      </c>
      <c r="N27" s="21" t="str">
        <f t="shared" si="19"/>
        <v>F</v>
      </c>
      <c r="O27" s="21" t="str">
        <f t="shared" si="20"/>
        <v>50mh</v>
      </c>
      <c r="P27" s="3" t="str">
        <f t="shared" si="21"/>
        <v>ok</v>
      </c>
      <c r="Q27" s="20" t="str">
        <f t="shared" si="22"/>
        <v>-</v>
      </c>
      <c r="R27" s="20" t="str">
        <f t="shared" si="23"/>
        <v>-</v>
      </c>
      <c r="S27" s="20" t="str">
        <f t="shared" si="24"/>
        <v>-</v>
      </c>
      <c r="T27" s="23">
        <f>COUNTIFS(O$2:O27,"="&amp;O27,I$2:I27,"="&amp;I27)-1</f>
        <v>5</v>
      </c>
      <c r="U27" s="24">
        <f t="shared" si="25"/>
        <v>0</v>
      </c>
      <c r="V27" s="21">
        <f t="shared" si="26"/>
        <v>1</v>
      </c>
      <c r="W27" s="25" t="str">
        <f t="shared" si="27"/>
        <v>50mh</v>
      </c>
      <c r="X27" s="21" t="str">
        <f t="shared" si="28"/>
        <v>-50mh</v>
      </c>
      <c r="Y27" s="22">
        <f t="shared" si="29"/>
        <v>0</v>
      </c>
      <c r="Z27" s="21">
        <f t="shared" si="30"/>
        <v>1</v>
      </c>
    </row>
    <row r="28" spans="1:26">
      <c r="G28" s="108"/>
      <c r="H28" s="91" t="str">
        <f t="shared" si="17"/>
        <v>-</v>
      </c>
      <c r="I28" t="str">
        <f t="shared" si="0"/>
        <v>-</v>
      </c>
      <c r="J28" s="7" t="str">
        <f t="shared" si="1"/>
        <v>-</v>
      </c>
      <c r="K28" s="7" t="str">
        <f t="shared" si="2"/>
        <v>-</v>
      </c>
      <c r="L28" t="str">
        <f t="shared" si="3"/>
        <v>-</v>
      </c>
      <c r="M28" s="21" t="str">
        <f t="shared" si="18"/>
        <v>U15</v>
      </c>
      <c r="N28" s="21" t="str">
        <f t="shared" si="19"/>
        <v>F</v>
      </c>
      <c r="O28" s="21" t="str">
        <f t="shared" si="20"/>
        <v>50mh</v>
      </c>
      <c r="P28" s="3" t="str">
        <f t="shared" si="21"/>
        <v>ok</v>
      </c>
      <c r="Q28" s="20" t="str">
        <f t="shared" si="22"/>
        <v>-</v>
      </c>
      <c r="R28" s="20" t="str">
        <f t="shared" si="23"/>
        <v>-</v>
      </c>
      <c r="S28" s="20" t="str">
        <f t="shared" si="24"/>
        <v>-</v>
      </c>
      <c r="T28" s="23">
        <f>COUNTIFS(O$2:O28,"="&amp;O28,I$2:I28,"="&amp;I28)-1</f>
        <v>6</v>
      </c>
      <c r="U28" s="24">
        <f t="shared" si="25"/>
        <v>0</v>
      </c>
      <c r="V28" s="21">
        <f t="shared" si="26"/>
        <v>1</v>
      </c>
      <c r="W28" s="25" t="str">
        <f t="shared" si="27"/>
        <v>50mh</v>
      </c>
      <c r="X28" s="21" t="str">
        <f t="shared" si="28"/>
        <v>-50mh</v>
      </c>
      <c r="Y28" s="22">
        <f t="shared" si="29"/>
        <v>0</v>
      </c>
      <c r="Z28" s="21">
        <f t="shared" si="30"/>
        <v>1</v>
      </c>
    </row>
    <row r="29" spans="1:26">
      <c r="A29" t="s">
        <v>16</v>
      </c>
      <c r="B29" t="s">
        <v>28</v>
      </c>
      <c r="C29" t="s">
        <v>248</v>
      </c>
      <c r="D29" s="7">
        <v>2</v>
      </c>
      <c r="E29" s="7">
        <v>1</v>
      </c>
      <c r="F29" s="7">
        <v>991</v>
      </c>
      <c r="G29" s="108">
        <v>10.3</v>
      </c>
      <c r="H29" s="91">
        <f t="shared" si="17"/>
        <v>3</v>
      </c>
      <c r="I29" t="str">
        <f t="shared" si="0"/>
        <v>Indira Banerjee</v>
      </c>
      <c r="J29" s="7" t="str">
        <f t="shared" si="1"/>
        <v>U15</v>
      </c>
      <c r="K29" s="7" t="str">
        <f t="shared" si="2"/>
        <v>F</v>
      </c>
      <c r="L29" t="str">
        <f t="shared" si="3"/>
        <v>Valley Striders AC</v>
      </c>
      <c r="M29" s="21" t="str">
        <f t="shared" si="18"/>
        <v>U15</v>
      </c>
      <c r="N29" s="21" t="str">
        <f t="shared" si="19"/>
        <v>F</v>
      </c>
      <c r="O29" s="21" t="str">
        <f t="shared" si="20"/>
        <v>50mh</v>
      </c>
      <c r="P29" s="3" t="str">
        <f t="shared" si="21"/>
        <v>ok</v>
      </c>
      <c r="Q29" s="20" t="str">
        <f t="shared" si="22"/>
        <v>ok</v>
      </c>
      <c r="R29" s="20" t="str">
        <f t="shared" si="23"/>
        <v>ok</v>
      </c>
      <c r="S29" s="20" t="str">
        <f t="shared" si="24"/>
        <v>ok</v>
      </c>
      <c r="T29" s="23">
        <f>COUNTIFS(O$2:O29,"="&amp;O29,I$2:I29,"="&amp;I29)-1</f>
        <v>0</v>
      </c>
      <c r="U29" s="24">
        <f t="shared" si="25"/>
        <v>10.3</v>
      </c>
      <c r="V29" s="21">
        <f t="shared" si="26"/>
        <v>1</v>
      </c>
      <c r="W29" s="25" t="str">
        <f t="shared" si="27"/>
        <v>50mh</v>
      </c>
      <c r="X29" s="21" t="str">
        <f t="shared" si="28"/>
        <v>Indira Banerjee50mh</v>
      </c>
      <c r="Y29" s="22">
        <f t="shared" si="29"/>
        <v>10.3</v>
      </c>
      <c r="Z29" s="21">
        <f t="shared" si="30"/>
        <v>4</v>
      </c>
    </row>
    <row r="30" spans="1:26">
      <c r="E30" s="7">
        <v>2</v>
      </c>
      <c r="F30" s="7">
        <v>380</v>
      </c>
      <c r="G30" s="108">
        <v>10.9</v>
      </c>
      <c r="H30" s="91">
        <f t="shared" si="17"/>
        <v>2</v>
      </c>
      <c r="I30" t="str">
        <f t="shared" si="0"/>
        <v>Jessica Gilbert</v>
      </c>
      <c r="J30" s="7" t="str">
        <f t="shared" si="1"/>
        <v>U15</v>
      </c>
      <c r="K30" s="7" t="str">
        <f t="shared" si="2"/>
        <v>F</v>
      </c>
      <c r="L30" t="str">
        <f t="shared" si="3"/>
        <v>Wakefield District Harriers &amp;AC</v>
      </c>
      <c r="M30" s="21" t="str">
        <f t="shared" si="18"/>
        <v>U15</v>
      </c>
      <c r="N30" s="21" t="str">
        <f t="shared" si="19"/>
        <v>F</v>
      </c>
      <c r="O30" s="21" t="str">
        <f t="shared" si="20"/>
        <v>50mh</v>
      </c>
      <c r="P30" s="3" t="str">
        <f t="shared" si="21"/>
        <v>ok</v>
      </c>
      <c r="Q30" s="20" t="str">
        <f t="shared" si="22"/>
        <v>ok</v>
      </c>
      <c r="R30" s="20" t="str">
        <f t="shared" si="23"/>
        <v>ok</v>
      </c>
      <c r="S30" s="20" t="str">
        <f t="shared" si="24"/>
        <v>ok</v>
      </c>
      <c r="T30" s="23">
        <f>COUNTIFS(O$2:O30,"="&amp;O30,I$2:I30,"="&amp;I30)-1</f>
        <v>0</v>
      </c>
      <c r="U30" s="24">
        <f t="shared" si="25"/>
        <v>10.9</v>
      </c>
      <c r="V30" s="21">
        <f t="shared" si="26"/>
        <v>1</v>
      </c>
      <c r="W30" s="25" t="str">
        <f t="shared" si="27"/>
        <v>50mh</v>
      </c>
      <c r="X30" s="21" t="str">
        <f t="shared" si="28"/>
        <v>Jessica Gilbert50mh</v>
      </c>
      <c r="Y30" s="22">
        <f t="shared" si="29"/>
        <v>10.9</v>
      </c>
      <c r="Z30" s="21">
        <f t="shared" si="30"/>
        <v>5</v>
      </c>
    </row>
    <row r="31" spans="1:26">
      <c r="E31" s="7">
        <v>3</v>
      </c>
      <c r="F31" s="7">
        <v>321</v>
      </c>
      <c r="G31" s="108">
        <v>11</v>
      </c>
      <c r="H31" s="91">
        <f t="shared" si="17"/>
        <v>1</v>
      </c>
      <c r="I31" t="str">
        <f t="shared" si="0"/>
        <v>Isabelle Wilkinson</v>
      </c>
      <c r="J31" s="7" t="str">
        <f t="shared" si="1"/>
        <v>U15</v>
      </c>
      <c r="K31" s="7" t="str">
        <f t="shared" si="2"/>
        <v>F</v>
      </c>
      <c r="L31" t="str">
        <f t="shared" si="3"/>
        <v>Hallamshire Harriers Sheffield</v>
      </c>
      <c r="M31" s="21" t="str">
        <f t="shared" si="18"/>
        <v>U15</v>
      </c>
      <c r="N31" s="21" t="str">
        <f t="shared" si="19"/>
        <v>F</v>
      </c>
      <c r="O31" s="21" t="str">
        <f t="shared" si="20"/>
        <v>50mh</v>
      </c>
      <c r="P31" s="3" t="str">
        <f t="shared" si="21"/>
        <v>ok</v>
      </c>
      <c r="Q31" s="20" t="str">
        <f t="shared" si="22"/>
        <v>ok</v>
      </c>
      <c r="R31" s="20" t="str">
        <f t="shared" si="23"/>
        <v>ok</v>
      </c>
      <c r="S31" s="20" t="str">
        <f t="shared" si="24"/>
        <v>ok</v>
      </c>
      <c r="T31" s="23">
        <f>COUNTIFS(O$2:O31,"="&amp;O31,I$2:I31,"="&amp;I31)-1</f>
        <v>0</v>
      </c>
      <c r="U31" s="24">
        <f t="shared" si="25"/>
        <v>11</v>
      </c>
      <c r="V31" s="21">
        <f t="shared" si="26"/>
        <v>1</v>
      </c>
      <c r="W31" s="25" t="str">
        <f t="shared" si="27"/>
        <v>50mh</v>
      </c>
      <c r="X31" s="21" t="str">
        <f t="shared" si="28"/>
        <v>Isabelle Wilkinson50mh</v>
      </c>
      <c r="Y31" s="22">
        <f t="shared" si="29"/>
        <v>11</v>
      </c>
      <c r="Z31" s="21">
        <f t="shared" si="30"/>
        <v>6</v>
      </c>
    </row>
    <row r="32" spans="1:26">
      <c r="G32" s="108"/>
      <c r="H32" s="91" t="str">
        <f t="shared" si="17"/>
        <v>-</v>
      </c>
      <c r="I32" t="str">
        <f t="shared" si="0"/>
        <v>-</v>
      </c>
      <c r="J32" s="7" t="str">
        <f t="shared" si="1"/>
        <v>-</v>
      </c>
      <c r="K32" s="7" t="str">
        <f t="shared" si="2"/>
        <v>-</v>
      </c>
      <c r="L32" t="str">
        <f t="shared" si="3"/>
        <v>-</v>
      </c>
      <c r="M32" s="21" t="str">
        <f t="shared" si="18"/>
        <v>U15</v>
      </c>
      <c r="N32" s="21" t="str">
        <f t="shared" si="19"/>
        <v>F</v>
      </c>
      <c r="O32" s="21" t="str">
        <f t="shared" si="20"/>
        <v>50mh</v>
      </c>
      <c r="P32" s="3" t="str">
        <f t="shared" si="21"/>
        <v>ok</v>
      </c>
      <c r="Q32" s="20" t="str">
        <f t="shared" si="22"/>
        <v>-</v>
      </c>
      <c r="R32" s="20" t="str">
        <f t="shared" si="23"/>
        <v>-</v>
      </c>
      <c r="S32" s="20" t="str">
        <f t="shared" si="24"/>
        <v>-</v>
      </c>
      <c r="T32" s="23">
        <f>COUNTIFS(O$2:O32,"="&amp;O32,I$2:I32,"="&amp;I32)-1</f>
        <v>7</v>
      </c>
      <c r="U32" s="24">
        <f t="shared" si="25"/>
        <v>0</v>
      </c>
      <c r="V32" s="21">
        <f t="shared" si="26"/>
        <v>1</v>
      </c>
      <c r="W32" s="25" t="str">
        <f t="shared" si="27"/>
        <v>50mh</v>
      </c>
      <c r="X32" s="21" t="str">
        <f t="shared" si="28"/>
        <v>-50mh</v>
      </c>
      <c r="Y32" s="22">
        <f t="shared" si="29"/>
        <v>0</v>
      </c>
      <c r="Z32" s="21">
        <f t="shared" si="30"/>
        <v>1</v>
      </c>
    </row>
    <row r="33" spans="1:26">
      <c r="G33" s="108"/>
      <c r="H33" s="91" t="str">
        <f t="shared" si="17"/>
        <v>-</v>
      </c>
      <c r="I33" t="str">
        <f t="shared" si="0"/>
        <v>-</v>
      </c>
      <c r="J33" s="7" t="str">
        <f t="shared" si="1"/>
        <v>-</v>
      </c>
      <c r="K33" s="7" t="str">
        <f t="shared" si="2"/>
        <v>-</v>
      </c>
      <c r="L33" t="str">
        <f t="shared" si="3"/>
        <v>-</v>
      </c>
      <c r="M33" s="21" t="str">
        <f t="shared" si="18"/>
        <v>U15</v>
      </c>
      <c r="N33" s="21" t="str">
        <f t="shared" si="19"/>
        <v>F</v>
      </c>
      <c r="O33" s="21" t="str">
        <f t="shared" si="20"/>
        <v>50mh</v>
      </c>
      <c r="P33" s="3" t="str">
        <f t="shared" si="21"/>
        <v>ok</v>
      </c>
      <c r="Q33" s="20" t="str">
        <f t="shared" si="22"/>
        <v>-</v>
      </c>
      <c r="R33" s="20" t="str">
        <f t="shared" si="23"/>
        <v>-</v>
      </c>
      <c r="S33" s="20" t="str">
        <f t="shared" si="24"/>
        <v>-</v>
      </c>
      <c r="T33" s="23">
        <f>COUNTIFS(O$2:O33,"="&amp;O33,I$2:I33,"="&amp;I33)-1</f>
        <v>8</v>
      </c>
      <c r="U33" s="24">
        <f t="shared" si="25"/>
        <v>0</v>
      </c>
      <c r="V33" s="21">
        <f t="shared" si="26"/>
        <v>1</v>
      </c>
      <c r="W33" s="25" t="str">
        <f t="shared" si="27"/>
        <v>50mh</v>
      </c>
      <c r="X33" s="21" t="str">
        <f t="shared" si="28"/>
        <v>-50mh</v>
      </c>
      <c r="Y33" s="22">
        <f t="shared" si="29"/>
        <v>0</v>
      </c>
      <c r="Z33" s="21">
        <f t="shared" si="30"/>
        <v>1</v>
      </c>
    </row>
    <row r="34" spans="1:26">
      <c r="A34" t="s">
        <v>65</v>
      </c>
      <c r="B34" t="s">
        <v>1</v>
      </c>
      <c r="C34" t="s">
        <v>248</v>
      </c>
      <c r="D34" s="7">
        <v>1</v>
      </c>
      <c r="E34" s="7">
        <v>1</v>
      </c>
      <c r="F34" s="7">
        <v>931</v>
      </c>
      <c r="G34" s="108">
        <v>8.9</v>
      </c>
      <c r="H34" s="91">
        <f t="shared" si="17"/>
        <v>7</v>
      </c>
      <c r="I34" t="str">
        <f t="shared" si="0"/>
        <v>Ethan Ford</v>
      </c>
      <c r="J34" s="7" t="str">
        <f t="shared" si="1"/>
        <v>U13</v>
      </c>
      <c r="K34" s="7" t="str">
        <f t="shared" si="2"/>
        <v>M</v>
      </c>
      <c r="L34" t="str">
        <f t="shared" si="3"/>
        <v>Wakefield District Harriers &amp;AC</v>
      </c>
      <c r="M34" s="21" t="str">
        <f t="shared" si="18"/>
        <v>U13</v>
      </c>
      <c r="N34" s="21" t="str">
        <f t="shared" si="19"/>
        <v>M</v>
      </c>
      <c r="O34" s="21" t="str">
        <f t="shared" si="20"/>
        <v>50mh</v>
      </c>
      <c r="P34" s="3" t="str">
        <f t="shared" si="21"/>
        <v>ok</v>
      </c>
      <c r="Q34" s="20" t="str">
        <f t="shared" si="22"/>
        <v>ok</v>
      </c>
      <c r="R34" s="20" t="str">
        <f t="shared" si="23"/>
        <v>ok</v>
      </c>
      <c r="S34" s="20" t="str">
        <f t="shared" si="24"/>
        <v>ok</v>
      </c>
      <c r="T34" s="23">
        <f>COUNTIFS(O$2:O34,"="&amp;O34,I$2:I34,"="&amp;I34)-1</f>
        <v>0</v>
      </c>
      <c r="U34" s="24">
        <f t="shared" si="25"/>
        <v>8.9</v>
      </c>
      <c r="V34" s="21">
        <f t="shared" si="26"/>
        <v>1</v>
      </c>
      <c r="W34" s="25" t="str">
        <f t="shared" si="27"/>
        <v>50mh</v>
      </c>
      <c r="X34" s="21" t="str">
        <f t="shared" si="28"/>
        <v>Ethan Ford50mh</v>
      </c>
      <c r="Y34" s="22">
        <f t="shared" si="29"/>
        <v>8.9</v>
      </c>
      <c r="Z34" s="21">
        <f t="shared" si="30"/>
        <v>1</v>
      </c>
    </row>
    <row r="35" spans="1:26">
      <c r="E35" s="7">
        <v>2</v>
      </c>
      <c r="F35" s="7">
        <v>925</v>
      </c>
      <c r="G35" s="108">
        <v>9.6999999999999993</v>
      </c>
      <c r="H35" s="91">
        <f t="shared" si="17"/>
        <v>5</v>
      </c>
      <c r="I35" t="str">
        <f t="shared" si="0"/>
        <v>Kieran Hird</v>
      </c>
      <c r="J35" s="7" t="str">
        <f t="shared" si="1"/>
        <v>U13</v>
      </c>
      <c r="K35" s="7" t="str">
        <f t="shared" si="2"/>
        <v>M</v>
      </c>
      <c r="L35" t="str">
        <f t="shared" si="3"/>
        <v>Spenborough &amp; District AC</v>
      </c>
      <c r="M35" s="21" t="str">
        <f t="shared" si="18"/>
        <v>U13</v>
      </c>
      <c r="N35" s="21" t="str">
        <f t="shared" si="19"/>
        <v>M</v>
      </c>
      <c r="O35" s="21" t="str">
        <f t="shared" si="20"/>
        <v>50mh</v>
      </c>
      <c r="P35" s="3" t="str">
        <f t="shared" si="21"/>
        <v>ok</v>
      </c>
      <c r="Q35" s="20" t="str">
        <f t="shared" si="22"/>
        <v>ok</v>
      </c>
      <c r="R35" s="20" t="str">
        <f t="shared" si="23"/>
        <v>ok</v>
      </c>
      <c r="S35" s="20" t="str">
        <f t="shared" si="24"/>
        <v>ok</v>
      </c>
      <c r="T35" s="23">
        <f>COUNTIFS(O$2:O35,"="&amp;O35,I$2:I35,"="&amp;I35)-1</f>
        <v>0</v>
      </c>
      <c r="U35" s="24">
        <f t="shared" si="25"/>
        <v>9.6999999999999993</v>
      </c>
      <c r="V35" s="21">
        <f t="shared" si="26"/>
        <v>1</v>
      </c>
      <c r="W35" s="25" t="str">
        <f t="shared" si="27"/>
        <v>50mh</v>
      </c>
      <c r="X35" s="21" t="str">
        <f t="shared" si="28"/>
        <v>Kieran Hird50mh</v>
      </c>
      <c r="Y35" s="22">
        <f t="shared" si="29"/>
        <v>9.6999999999999993</v>
      </c>
      <c r="Z35" s="21">
        <f t="shared" si="30"/>
        <v>2</v>
      </c>
    </row>
    <row r="36" spans="1:26">
      <c r="E36" s="7">
        <v>3</v>
      </c>
      <c r="F36" s="7">
        <v>926</v>
      </c>
      <c r="G36" s="108">
        <v>10</v>
      </c>
      <c r="H36" s="91">
        <f t="shared" si="17"/>
        <v>4</v>
      </c>
      <c r="I36" t="str">
        <f t="shared" si="0"/>
        <v>Frankie Fox</v>
      </c>
      <c r="J36" s="7" t="str">
        <f t="shared" si="1"/>
        <v>U13</v>
      </c>
      <c r="K36" s="7" t="str">
        <f t="shared" si="2"/>
        <v>M</v>
      </c>
      <c r="L36" t="str">
        <f t="shared" si="3"/>
        <v>Leeds city AC</v>
      </c>
      <c r="M36" s="21" t="str">
        <f t="shared" si="18"/>
        <v>U13</v>
      </c>
      <c r="N36" s="21" t="str">
        <f t="shared" si="19"/>
        <v>M</v>
      </c>
      <c r="O36" s="21" t="str">
        <f t="shared" si="20"/>
        <v>50mh</v>
      </c>
      <c r="P36" s="3" t="str">
        <f t="shared" si="21"/>
        <v>ok</v>
      </c>
      <c r="Q36" s="20" t="str">
        <f t="shared" si="22"/>
        <v>ok</v>
      </c>
      <c r="R36" s="20" t="str">
        <f t="shared" si="23"/>
        <v>ok</v>
      </c>
      <c r="S36" s="20" t="str">
        <f t="shared" si="24"/>
        <v>ok</v>
      </c>
      <c r="T36" s="23">
        <f>COUNTIFS(O$2:O36,"="&amp;O36,I$2:I36,"="&amp;I36)-1</f>
        <v>0</v>
      </c>
      <c r="U36" s="24">
        <f t="shared" si="25"/>
        <v>10</v>
      </c>
      <c r="V36" s="21">
        <f t="shared" si="26"/>
        <v>1</v>
      </c>
      <c r="W36" s="25" t="str">
        <f t="shared" si="27"/>
        <v>50mh</v>
      </c>
      <c r="X36" s="21" t="str">
        <f t="shared" si="28"/>
        <v>Frankie Fox50mh</v>
      </c>
      <c r="Y36" s="22">
        <f t="shared" si="29"/>
        <v>10</v>
      </c>
      <c r="Z36" s="21">
        <f t="shared" si="30"/>
        <v>3</v>
      </c>
    </row>
    <row r="37" spans="1:26">
      <c r="E37" s="7">
        <v>4</v>
      </c>
      <c r="F37" s="7">
        <v>923</v>
      </c>
      <c r="G37" s="108">
        <v>11.3</v>
      </c>
      <c r="H37" s="91">
        <f t="shared" si="17"/>
        <v>3</v>
      </c>
      <c r="I37" t="str">
        <f t="shared" si="0"/>
        <v>Diego Piana</v>
      </c>
      <c r="J37" s="7" t="str">
        <f t="shared" si="1"/>
        <v>U13</v>
      </c>
      <c r="K37" s="7" t="str">
        <f t="shared" si="2"/>
        <v>M</v>
      </c>
      <c r="L37" t="str">
        <f t="shared" si="3"/>
        <v>Leeds city AC</v>
      </c>
      <c r="M37" s="21" t="str">
        <f t="shared" si="18"/>
        <v>U13</v>
      </c>
      <c r="N37" s="21" t="str">
        <f t="shared" si="19"/>
        <v>M</v>
      </c>
      <c r="O37" s="21" t="str">
        <f t="shared" si="20"/>
        <v>50mh</v>
      </c>
      <c r="P37" s="3" t="str">
        <f t="shared" si="21"/>
        <v>ok</v>
      </c>
      <c r="Q37" s="20" t="str">
        <f t="shared" si="22"/>
        <v>ok</v>
      </c>
      <c r="R37" s="20" t="str">
        <f t="shared" si="23"/>
        <v>ok</v>
      </c>
      <c r="S37" s="20" t="str">
        <f t="shared" si="24"/>
        <v>ok</v>
      </c>
      <c r="T37" s="23">
        <f>COUNTIFS(O$2:O37,"="&amp;O37,I$2:I37,"="&amp;I37)-1</f>
        <v>0</v>
      </c>
      <c r="U37" s="24">
        <f t="shared" si="25"/>
        <v>11.3</v>
      </c>
      <c r="V37" s="21">
        <f t="shared" si="26"/>
        <v>1</v>
      </c>
      <c r="W37" s="25" t="str">
        <f t="shared" si="27"/>
        <v>50mh</v>
      </c>
      <c r="X37" s="21" t="str">
        <f t="shared" si="28"/>
        <v>Diego Piana50mh</v>
      </c>
      <c r="Y37" s="22">
        <f t="shared" si="29"/>
        <v>11.3</v>
      </c>
      <c r="Z37" s="21">
        <f t="shared" si="30"/>
        <v>4</v>
      </c>
    </row>
    <row r="38" spans="1:26">
      <c r="G38" s="108"/>
      <c r="H38" s="91" t="str">
        <f t="shared" si="17"/>
        <v>-</v>
      </c>
      <c r="I38" t="str">
        <f t="shared" si="0"/>
        <v>-</v>
      </c>
      <c r="J38" s="7" t="str">
        <f t="shared" si="1"/>
        <v>-</v>
      </c>
      <c r="K38" s="7" t="str">
        <f t="shared" si="2"/>
        <v>-</v>
      </c>
      <c r="L38" t="str">
        <f t="shared" si="3"/>
        <v>-</v>
      </c>
      <c r="M38" s="21" t="str">
        <f t="shared" si="18"/>
        <v>U13</v>
      </c>
      <c r="N38" s="21" t="str">
        <f t="shared" si="19"/>
        <v>M</v>
      </c>
      <c r="O38" s="21" t="str">
        <f t="shared" si="20"/>
        <v>50mh</v>
      </c>
      <c r="P38" s="3" t="str">
        <f t="shared" si="21"/>
        <v>ok</v>
      </c>
      <c r="Q38" s="20" t="str">
        <f t="shared" si="22"/>
        <v>-</v>
      </c>
      <c r="R38" s="20" t="str">
        <f t="shared" si="23"/>
        <v>-</v>
      </c>
      <c r="S38" s="20" t="str">
        <f t="shared" si="24"/>
        <v>-</v>
      </c>
      <c r="T38" s="23">
        <f>COUNTIFS(O$2:O38,"="&amp;O38,I$2:I38,"="&amp;I38)-1</f>
        <v>9</v>
      </c>
      <c r="U38" s="24">
        <f t="shared" si="25"/>
        <v>0</v>
      </c>
      <c r="V38" s="21">
        <f t="shared" si="26"/>
        <v>1</v>
      </c>
      <c r="W38" s="25" t="str">
        <f t="shared" si="27"/>
        <v>50mh</v>
      </c>
      <c r="X38" s="21" t="str">
        <f t="shared" si="28"/>
        <v>-50mh</v>
      </c>
      <c r="Y38" s="22">
        <f t="shared" si="29"/>
        <v>0</v>
      </c>
      <c r="Z38" s="21">
        <f t="shared" si="30"/>
        <v>1</v>
      </c>
    </row>
    <row r="39" spans="1:26">
      <c r="A39" t="s">
        <v>108</v>
      </c>
      <c r="B39" t="s">
        <v>164</v>
      </c>
      <c r="C39" t="s">
        <v>248</v>
      </c>
      <c r="D39" s="7">
        <v>1</v>
      </c>
      <c r="E39" s="7">
        <v>1</v>
      </c>
      <c r="F39" s="7">
        <v>940</v>
      </c>
      <c r="G39" s="108">
        <v>10.3</v>
      </c>
      <c r="H39" s="91">
        <f t="shared" si="17"/>
        <v>7</v>
      </c>
      <c r="I39" t="str">
        <f t="shared" si="0"/>
        <v>Emily Coote</v>
      </c>
      <c r="J39" s="7" t="str">
        <f t="shared" si="1"/>
        <v>U11</v>
      </c>
      <c r="K39" s="7" t="str">
        <f t="shared" si="2"/>
        <v>F</v>
      </c>
      <c r="L39" t="str">
        <f t="shared" si="3"/>
        <v>City of Sheffield &amp; Dearne</v>
      </c>
      <c r="M39" s="21" t="str">
        <f t="shared" si="18"/>
        <v>U11</v>
      </c>
      <c r="N39" s="21" t="str">
        <f t="shared" si="19"/>
        <v>M/F</v>
      </c>
      <c r="O39" s="21" t="str">
        <f t="shared" si="20"/>
        <v>50mh</v>
      </c>
      <c r="P39" s="3" t="str">
        <f t="shared" si="21"/>
        <v>ok</v>
      </c>
      <c r="Q39" s="20" t="str">
        <f t="shared" si="22"/>
        <v>ok</v>
      </c>
      <c r="R39" s="20" t="str">
        <f t="shared" si="23"/>
        <v>ok</v>
      </c>
      <c r="S39" s="20" t="str">
        <f t="shared" si="24"/>
        <v>QUERY</v>
      </c>
      <c r="T39" s="23">
        <f>COUNTIFS(O$2:O39,"="&amp;O39,I$2:I39,"="&amp;I39)-1</f>
        <v>0</v>
      </c>
      <c r="U39" s="24">
        <f t="shared" si="25"/>
        <v>10.3</v>
      </c>
      <c r="V39" s="21">
        <f t="shared" si="26"/>
        <v>1</v>
      </c>
      <c r="W39" s="25" t="str">
        <f t="shared" si="27"/>
        <v>50mh</v>
      </c>
      <c r="X39" s="21" t="str">
        <f t="shared" si="28"/>
        <v>Emily Coote50mh</v>
      </c>
      <c r="Y39" s="22">
        <f t="shared" si="29"/>
        <v>10.3</v>
      </c>
      <c r="Z39" s="21">
        <f t="shared" si="30"/>
        <v>1</v>
      </c>
    </row>
    <row r="40" spans="1:26">
      <c r="E40" s="7">
        <v>2</v>
      </c>
      <c r="F40" s="7">
        <v>953</v>
      </c>
      <c r="G40" s="108">
        <v>11.6</v>
      </c>
      <c r="H40" s="91">
        <f t="shared" si="17"/>
        <v>7</v>
      </c>
      <c r="I40" t="str">
        <f t="shared" si="0"/>
        <v>Samuel Bapty</v>
      </c>
      <c r="J40" s="7" t="str">
        <f t="shared" si="1"/>
        <v>U11</v>
      </c>
      <c r="K40" s="7" t="str">
        <f t="shared" si="2"/>
        <v>M</v>
      </c>
      <c r="L40" t="str">
        <f t="shared" si="3"/>
        <v>Bradford Airedale AC</v>
      </c>
      <c r="M40" s="21" t="str">
        <f t="shared" si="18"/>
        <v>U11</v>
      </c>
      <c r="N40" s="21" t="str">
        <f t="shared" si="19"/>
        <v>M/F</v>
      </c>
      <c r="O40" s="21" t="str">
        <f t="shared" si="20"/>
        <v>50mh</v>
      </c>
      <c r="P40" s="3" t="str">
        <f t="shared" si="21"/>
        <v>ok</v>
      </c>
      <c r="Q40" s="20" t="str">
        <f t="shared" si="22"/>
        <v>ok</v>
      </c>
      <c r="R40" s="20" t="str">
        <f t="shared" si="23"/>
        <v>ok</v>
      </c>
      <c r="S40" s="20" t="str">
        <f t="shared" si="24"/>
        <v>QUERY</v>
      </c>
      <c r="T40" s="23">
        <f>COUNTIFS(O$2:O40,"="&amp;O40,I$2:I40,"="&amp;I40)-1</f>
        <v>0</v>
      </c>
      <c r="U40" s="24">
        <f t="shared" si="25"/>
        <v>11.6</v>
      </c>
      <c r="V40" s="21">
        <f t="shared" si="26"/>
        <v>1</v>
      </c>
      <c r="W40" s="25" t="str">
        <f t="shared" si="27"/>
        <v>50mh</v>
      </c>
      <c r="X40" s="21" t="str">
        <f t="shared" si="28"/>
        <v>Samuel Bapty50mh</v>
      </c>
      <c r="Y40" s="22">
        <f t="shared" si="29"/>
        <v>11.6</v>
      </c>
      <c r="Z40" s="21">
        <f t="shared" si="30"/>
        <v>1</v>
      </c>
    </row>
    <row r="41" spans="1:26">
      <c r="E41" s="7">
        <v>3</v>
      </c>
      <c r="F41" s="7">
        <v>944</v>
      </c>
      <c r="G41" s="108">
        <v>12.1</v>
      </c>
      <c r="H41" s="91">
        <f t="shared" si="17"/>
        <v>5</v>
      </c>
      <c r="I41" t="str">
        <f t="shared" si="0"/>
        <v>Joshua Myers</v>
      </c>
      <c r="J41" s="7" t="str">
        <f t="shared" si="1"/>
        <v>U11</v>
      </c>
      <c r="K41" s="7" t="str">
        <f t="shared" si="2"/>
        <v>M</v>
      </c>
      <c r="L41" t="str">
        <f t="shared" si="3"/>
        <v>Spenborough &amp; District AC</v>
      </c>
      <c r="M41" s="21" t="str">
        <f t="shared" si="18"/>
        <v>U11</v>
      </c>
      <c r="N41" s="21" t="str">
        <f t="shared" si="19"/>
        <v>M/F</v>
      </c>
      <c r="O41" s="21" t="str">
        <f t="shared" si="20"/>
        <v>50mh</v>
      </c>
      <c r="P41" s="3" t="str">
        <f t="shared" si="21"/>
        <v>ok</v>
      </c>
      <c r="Q41" s="20" t="str">
        <f t="shared" si="22"/>
        <v>ok</v>
      </c>
      <c r="R41" s="20" t="str">
        <f t="shared" si="23"/>
        <v>ok</v>
      </c>
      <c r="S41" s="20" t="str">
        <f t="shared" si="24"/>
        <v>QUERY</v>
      </c>
      <c r="T41" s="23">
        <f>COUNTIFS(O$2:O41,"="&amp;O41,I$2:I41,"="&amp;I41)-1</f>
        <v>0</v>
      </c>
      <c r="U41" s="24">
        <f t="shared" si="25"/>
        <v>12.1</v>
      </c>
      <c r="V41" s="21">
        <f t="shared" si="26"/>
        <v>1</v>
      </c>
      <c r="W41" s="25" t="str">
        <f t="shared" si="27"/>
        <v>50mh</v>
      </c>
      <c r="X41" s="21" t="str">
        <f t="shared" si="28"/>
        <v>Joshua Myers50mh</v>
      </c>
      <c r="Y41" s="22">
        <f t="shared" si="29"/>
        <v>12.1</v>
      </c>
      <c r="Z41" s="21">
        <f t="shared" si="30"/>
        <v>2</v>
      </c>
    </row>
    <row r="42" spans="1:26">
      <c r="E42" s="7">
        <v>4</v>
      </c>
      <c r="F42" s="7">
        <v>950</v>
      </c>
      <c r="G42" s="108">
        <v>12.2</v>
      </c>
      <c r="H42" s="91">
        <f t="shared" si="17"/>
        <v>4</v>
      </c>
      <c r="I42" t="str">
        <f t="shared" si="0"/>
        <v>Ruaidri Hyland</v>
      </c>
      <c r="J42" s="7" t="str">
        <f t="shared" si="1"/>
        <v>U11</v>
      </c>
      <c r="K42" s="7" t="str">
        <f t="shared" si="2"/>
        <v>M</v>
      </c>
      <c r="L42" t="str">
        <f t="shared" si="3"/>
        <v>Bradford Airedale AC</v>
      </c>
      <c r="M42" s="21" t="str">
        <f t="shared" si="18"/>
        <v>U11</v>
      </c>
      <c r="N42" s="21" t="str">
        <f t="shared" si="19"/>
        <v>M/F</v>
      </c>
      <c r="O42" s="21" t="str">
        <f t="shared" si="20"/>
        <v>50mh</v>
      </c>
      <c r="P42" s="3" t="str">
        <f t="shared" si="21"/>
        <v>ok</v>
      </c>
      <c r="Q42" s="20" t="str">
        <f t="shared" si="22"/>
        <v>ok</v>
      </c>
      <c r="R42" s="20" t="str">
        <f t="shared" si="23"/>
        <v>ok</v>
      </c>
      <c r="S42" s="20" t="str">
        <f t="shared" si="24"/>
        <v>QUERY</v>
      </c>
      <c r="T42" s="23">
        <f>COUNTIFS(O$2:O42,"="&amp;O42,I$2:I42,"="&amp;I42)-1</f>
        <v>0</v>
      </c>
      <c r="U42" s="24">
        <f t="shared" si="25"/>
        <v>12.2</v>
      </c>
      <c r="V42" s="21">
        <f t="shared" si="26"/>
        <v>1</v>
      </c>
      <c r="W42" s="25" t="str">
        <f t="shared" si="27"/>
        <v>50mh</v>
      </c>
      <c r="X42" s="21" t="str">
        <f t="shared" si="28"/>
        <v>Ruaidri Hyland50mh</v>
      </c>
      <c r="Y42" s="22">
        <f t="shared" si="29"/>
        <v>12.2</v>
      </c>
      <c r="Z42" s="21">
        <f t="shared" si="30"/>
        <v>3</v>
      </c>
    </row>
    <row r="43" spans="1:26">
      <c r="G43" s="108"/>
      <c r="H43" s="91" t="str">
        <f t="shared" si="17"/>
        <v>-</v>
      </c>
      <c r="I43" t="str">
        <f t="shared" si="0"/>
        <v>-</v>
      </c>
      <c r="J43" s="7" t="str">
        <f t="shared" si="1"/>
        <v>-</v>
      </c>
      <c r="K43" s="7" t="str">
        <f t="shared" si="2"/>
        <v>-</v>
      </c>
      <c r="L43" t="str">
        <f t="shared" si="3"/>
        <v>-</v>
      </c>
      <c r="M43" s="21" t="str">
        <f t="shared" si="18"/>
        <v>U11</v>
      </c>
      <c r="N43" s="21" t="str">
        <f t="shared" si="19"/>
        <v>M/F</v>
      </c>
      <c r="O43" s="21" t="str">
        <f t="shared" si="20"/>
        <v>50mh</v>
      </c>
      <c r="P43" s="3" t="str">
        <f t="shared" si="21"/>
        <v>ok</v>
      </c>
      <c r="Q43" s="20" t="str">
        <f t="shared" si="22"/>
        <v>-</v>
      </c>
      <c r="R43" s="20" t="str">
        <f t="shared" si="23"/>
        <v>-</v>
      </c>
      <c r="S43" s="20" t="str">
        <f t="shared" si="24"/>
        <v>-</v>
      </c>
      <c r="T43" s="23">
        <f>COUNTIFS(O$2:O43,"="&amp;O43,I$2:I43,"="&amp;I43)-1</f>
        <v>10</v>
      </c>
      <c r="U43" s="24">
        <f t="shared" si="25"/>
        <v>0</v>
      </c>
      <c r="V43" s="21">
        <f t="shared" si="26"/>
        <v>1</v>
      </c>
      <c r="W43" s="25" t="str">
        <f t="shared" si="27"/>
        <v>50mh</v>
      </c>
      <c r="X43" s="21" t="str">
        <f t="shared" si="28"/>
        <v>-50mh</v>
      </c>
      <c r="Y43" s="22">
        <f t="shared" si="29"/>
        <v>0</v>
      </c>
      <c r="Z43" s="21">
        <f t="shared" si="30"/>
        <v>1</v>
      </c>
    </row>
    <row r="44" spans="1:26">
      <c r="A44" t="s">
        <v>249</v>
      </c>
      <c r="B44" t="s">
        <v>164</v>
      </c>
      <c r="C44" t="s">
        <v>248</v>
      </c>
      <c r="D44" s="7">
        <v>1</v>
      </c>
      <c r="E44" s="7">
        <v>1</v>
      </c>
      <c r="F44" s="7">
        <v>160</v>
      </c>
      <c r="G44" s="108">
        <v>8.1999999999999993</v>
      </c>
      <c r="H44" s="91">
        <f t="shared" si="17"/>
        <v>7</v>
      </c>
      <c r="I44" t="str">
        <f t="shared" si="0"/>
        <v>Benjamin Jackson</v>
      </c>
      <c r="J44" s="7" t="str">
        <f t="shared" si="1"/>
        <v>U15</v>
      </c>
      <c r="K44" s="7" t="str">
        <f t="shared" si="2"/>
        <v>M</v>
      </c>
      <c r="L44" t="str">
        <f t="shared" si="3"/>
        <v>Wakefield District Harriers &amp;AC</v>
      </c>
      <c r="M44" s="21" t="str">
        <f t="shared" si="18"/>
        <v>U15/</v>
      </c>
      <c r="N44" s="21" t="str">
        <f t="shared" si="19"/>
        <v>M/F</v>
      </c>
      <c r="O44" s="21" t="str">
        <f t="shared" si="20"/>
        <v>50mh</v>
      </c>
      <c r="P44" s="3" t="str">
        <f t="shared" si="21"/>
        <v>ok</v>
      </c>
      <c r="Q44" s="20" t="str">
        <f t="shared" si="22"/>
        <v>ok</v>
      </c>
      <c r="R44" s="20" t="str">
        <f t="shared" si="23"/>
        <v>QUERY</v>
      </c>
      <c r="S44" s="20" t="str">
        <f t="shared" si="24"/>
        <v>QUERY</v>
      </c>
      <c r="T44" s="23">
        <f>COUNTIFS(O$2:O44,"="&amp;O44,I$2:I44,"="&amp;I44)-1</f>
        <v>0</v>
      </c>
      <c r="U44" s="24">
        <f t="shared" si="25"/>
        <v>8.1999999999999993</v>
      </c>
      <c r="V44" s="21">
        <f t="shared" si="26"/>
        <v>1</v>
      </c>
      <c r="W44" s="25" t="str">
        <f t="shared" si="27"/>
        <v>50mh</v>
      </c>
      <c r="X44" s="21" t="str">
        <f t="shared" si="28"/>
        <v>Benjamin Jackson50mh</v>
      </c>
      <c r="Y44" s="22">
        <f t="shared" si="29"/>
        <v>8.1999999999999993</v>
      </c>
      <c r="Z44" s="21">
        <f t="shared" si="30"/>
        <v>1</v>
      </c>
    </row>
    <row r="45" spans="1:26">
      <c r="E45" s="7">
        <v>2</v>
      </c>
      <c r="F45" s="7">
        <v>175</v>
      </c>
      <c r="G45" s="108">
        <v>8.3000000000000007</v>
      </c>
      <c r="H45" s="91">
        <f t="shared" si="17"/>
        <v>7</v>
      </c>
      <c r="I45" t="str">
        <f t="shared" si="0"/>
        <v>Grace Walker</v>
      </c>
      <c r="J45" s="7" t="str">
        <f t="shared" si="1"/>
        <v>U17</v>
      </c>
      <c r="K45" s="7" t="str">
        <f t="shared" si="2"/>
        <v>F</v>
      </c>
      <c r="L45" t="str">
        <f t="shared" si="3"/>
        <v>Skyrack AC</v>
      </c>
      <c r="M45" s="21" t="str">
        <f t="shared" si="18"/>
        <v>U15/</v>
      </c>
      <c r="N45" s="21" t="str">
        <f t="shared" si="19"/>
        <v>M/F</v>
      </c>
      <c r="O45" s="21" t="str">
        <f t="shared" si="20"/>
        <v>50mh</v>
      </c>
      <c r="P45" s="3" t="str">
        <f t="shared" si="21"/>
        <v>ok</v>
      </c>
      <c r="Q45" s="20" t="str">
        <f t="shared" si="22"/>
        <v>ok</v>
      </c>
      <c r="R45" s="20" t="str">
        <f t="shared" si="23"/>
        <v>QUERY</v>
      </c>
      <c r="S45" s="20" t="str">
        <f t="shared" si="24"/>
        <v>QUERY</v>
      </c>
      <c r="T45" s="23">
        <f>COUNTIFS(O$2:O45,"="&amp;O45,I$2:I45,"="&amp;I45)-1</f>
        <v>0</v>
      </c>
      <c r="U45" s="24">
        <f t="shared" si="25"/>
        <v>8.3000000000000007</v>
      </c>
      <c r="V45" s="21">
        <f t="shared" si="26"/>
        <v>1</v>
      </c>
      <c r="W45" s="25" t="str">
        <f t="shared" si="27"/>
        <v>50mh</v>
      </c>
      <c r="X45" s="21" t="str">
        <f t="shared" si="28"/>
        <v>Grace Walker50mh</v>
      </c>
      <c r="Y45" s="22">
        <f t="shared" si="29"/>
        <v>8.3000000000000007</v>
      </c>
      <c r="Z45" s="21">
        <f t="shared" si="30"/>
        <v>1</v>
      </c>
    </row>
    <row r="46" spans="1:26">
      <c r="E46" s="7">
        <v>3</v>
      </c>
      <c r="F46" s="7">
        <v>158</v>
      </c>
      <c r="G46" s="108">
        <v>9.1</v>
      </c>
      <c r="H46" s="91">
        <f t="shared" si="17"/>
        <v>4</v>
      </c>
      <c r="I46" t="str">
        <f t="shared" si="0"/>
        <v>Oliver Gee</v>
      </c>
      <c r="J46" s="7" t="str">
        <f t="shared" si="1"/>
        <v>U15</v>
      </c>
      <c r="K46" s="7" t="str">
        <f t="shared" si="2"/>
        <v>M</v>
      </c>
      <c r="L46" t="str">
        <f t="shared" si="3"/>
        <v>Wakefield District Harriers &amp;AC</v>
      </c>
      <c r="M46" s="21" t="str">
        <f t="shared" si="18"/>
        <v>U15/</v>
      </c>
      <c r="N46" s="21" t="str">
        <f t="shared" si="19"/>
        <v>M/F</v>
      </c>
      <c r="O46" s="21" t="str">
        <f t="shared" si="20"/>
        <v>50mh</v>
      </c>
      <c r="P46" s="3" t="str">
        <f t="shared" si="21"/>
        <v>ok</v>
      </c>
      <c r="Q46" s="20" t="str">
        <f t="shared" si="22"/>
        <v>ok</v>
      </c>
      <c r="R46" s="20" t="str">
        <f t="shared" si="23"/>
        <v>QUERY</v>
      </c>
      <c r="S46" s="20" t="str">
        <f t="shared" si="24"/>
        <v>QUERY</v>
      </c>
      <c r="T46" s="23">
        <f>COUNTIFS(O$2:O46,"="&amp;O46,I$2:I46,"="&amp;I46)-1</f>
        <v>0</v>
      </c>
      <c r="U46" s="24">
        <f t="shared" si="25"/>
        <v>9.1</v>
      </c>
      <c r="V46" s="21">
        <f t="shared" si="26"/>
        <v>1</v>
      </c>
      <c r="W46" s="25" t="str">
        <f t="shared" si="27"/>
        <v>50mh</v>
      </c>
      <c r="X46" s="21" t="str">
        <f t="shared" si="28"/>
        <v>Oliver Gee50mh</v>
      </c>
      <c r="Y46" s="22">
        <f t="shared" si="29"/>
        <v>9.1</v>
      </c>
      <c r="Z46" s="21">
        <f t="shared" si="30"/>
        <v>3</v>
      </c>
    </row>
    <row r="47" spans="1:26">
      <c r="E47" s="7">
        <v>4</v>
      </c>
      <c r="F47" s="7">
        <v>191</v>
      </c>
      <c r="G47" s="108">
        <v>9.3000000000000007</v>
      </c>
      <c r="H47" s="91">
        <f t="shared" si="17"/>
        <v>3</v>
      </c>
      <c r="I47" t="str">
        <f t="shared" si="0"/>
        <v>Elliot Brownbridge</v>
      </c>
      <c r="J47" s="7" t="str">
        <f t="shared" si="1"/>
        <v>U15</v>
      </c>
      <c r="K47" s="7" t="str">
        <f t="shared" si="2"/>
        <v>M</v>
      </c>
      <c r="L47" t="str">
        <f t="shared" si="3"/>
        <v>Vale of York Athletics Community</v>
      </c>
      <c r="M47" s="21" t="str">
        <f t="shared" si="18"/>
        <v>U15/</v>
      </c>
      <c r="N47" s="21" t="str">
        <f t="shared" si="19"/>
        <v>M/F</v>
      </c>
      <c r="O47" s="21" t="str">
        <f t="shared" si="20"/>
        <v>50mh</v>
      </c>
      <c r="P47" s="3" t="str">
        <f t="shared" si="21"/>
        <v>ok</v>
      </c>
      <c r="Q47" s="20" t="str">
        <f t="shared" si="22"/>
        <v>ok</v>
      </c>
      <c r="R47" s="20" t="str">
        <f t="shared" si="23"/>
        <v>QUERY</v>
      </c>
      <c r="S47" s="20" t="str">
        <f t="shared" si="24"/>
        <v>QUERY</v>
      </c>
      <c r="T47" s="23">
        <f>COUNTIFS(O$2:O47,"="&amp;O47,I$2:I47,"="&amp;I47)-1</f>
        <v>0</v>
      </c>
      <c r="U47" s="24">
        <f t="shared" si="25"/>
        <v>9.3000000000000007</v>
      </c>
      <c r="V47" s="21">
        <f t="shared" si="26"/>
        <v>1</v>
      </c>
      <c r="W47" s="25" t="str">
        <f t="shared" si="27"/>
        <v>50mh</v>
      </c>
      <c r="X47" s="21" t="str">
        <f t="shared" si="28"/>
        <v>Elliot Brownbridge50mh</v>
      </c>
      <c r="Y47" s="22">
        <f t="shared" si="29"/>
        <v>9.3000000000000007</v>
      </c>
      <c r="Z47" s="21">
        <f t="shared" si="30"/>
        <v>4</v>
      </c>
    </row>
    <row r="48" spans="1:26">
      <c r="G48" s="108"/>
      <c r="H48" s="91" t="str">
        <f t="shared" si="17"/>
        <v>-</v>
      </c>
      <c r="I48" t="str">
        <f t="shared" si="0"/>
        <v>-</v>
      </c>
      <c r="J48" s="7" t="str">
        <f t="shared" si="1"/>
        <v>-</v>
      </c>
      <c r="K48" s="7" t="str">
        <f t="shared" si="2"/>
        <v>-</v>
      </c>
      <c r="L48" t="str">
        <f t="shared" si="3"/>
        <v>-</v>
      </c>
      <c r="M48" s="21" t="str">
        <f t="shared" si="18"/>
        <v>U15/</v>
      </c>
      <c r="N48" s="21" t="str">
        <f t="shared" si="19"/>
        <v>M/F</v>
      </c>
      <c r="O48" s="21" t="str">
        <f t="shared" si="20"/>
        <v>50mh</v>
      </c>
      <c r="P48" s="3" t="str">
        <f t="shared" si="21"/>
        <v>ok</v>
      </c>
      <c r="Q48" s="20" t="str">
        <f t="shared" si="22"/>
        <v>-</v>
      </c>
      <c r="R48" s="20" t="str">
        <f t="shared" si="23"/>
        <v>-</v>
      </c>
      <c r="S48" s="20" t="str">
        <f t="shared" si="24"/>
        <v>-</v>
      </c>
      <c r="T48" s="23">
        <f>COUNTIFS(O$2:O48,"="&amp;O48,I$2:I48,"="&amp;I48)-1</f>
        <v>11</v>
      </c>
      <c r="U48" s="24">
        <f t="shared" si="25"/>
        <v>0</v>
      </c>
      <c r="V48" s="21">
        <f t="shared" si="26"/>
        <v>1</v>
      </c>
      <c r="W48" s="25" t="str">
        <f t="shared" si="27"/>
        <v>50mh</v>
      </c>
      <c r="X48" s="21" t="str">
        <f t="shared" si="28"/>
        <v>-50mh</v>
      </c>
      <c r="Y48" s="22">
        <f t="shared" si="29"/>
        <v>0</v>
      </c>
      <c r="Z48" s="21">
        <f t="shared" si="30"/>
        <v>1</v>
      </c>
    </row>
    <row r="49" spans="1:26">
      <c r="A49" t="s">
        <v>16</v>
      </c>
      <c r="B49" t="s">
        <v>1</v>
      </c>
      <c r="C49" t="s">
        <v>248</v>
      </c>
      <c r="D49" s="7">
        <v>1</v>
      </c>
      <c r="E49" s="7">
        <v>1</v>
      </c>
      <c r="F49" s="7">
        <v>387</v>
      </c>
      <c r="G49" s="108">
        <v>8.6999999999999993</v>
      </c>
      <c r="H49" s="91">
        <f t="shared" si="17"/>
        <v>5</v>
      </c>
      <c r="I49" t="str">
        <f t="shared" si="0"/>
        <v>Daniel Pal</v>
      </c>
      <c r="J49" s="7" t="str">
        <f t="shared" si="1"/>
        <v>U15</v>
      </c>
      <c r="K49" s="7" t="str">
        <f t="shared" si="2"/>
        <v>M</v>
      </c>
      <c r="L49" t="str">
        <f t="shared" si="3"/>
        <v>Vale of York Athletics Community</v>
      </c>
      <c r="M49" s="21" t="str">
        <f t="shared" si="18"/>
        <v>U15</v>
      </c>
      <c r="N49" s="21" t="str">
        <f t="shared" si="19"/>
        <v>M</v>
      </c>
      <c r="O49" s="21" t="str">
        <f t="shared" si="20"/>
        <v>50mh</v>
      </c>
      <c r="P49" s="3" t="str">
        <f t="shared" si="21"/>
        <v>ok</v>
      </c>
      <c r="Q49" s="20" t="str">
        <f t="shared" si="22"/>
        <v>ok</v>
      </c>
      <c r="R49" s="20" t="str">
        <f t="shared" si="23"/>
        <v>ok</v>
      </c>
      <c r="S49" s="20" t="str">
        <f t="shared" si="24"/>
        <v>ok</v>
      </c>
      <c r="T49" s="23">
        <f>COUNTIFS(O$2:O49,"="&amp;O49,I$2:I49,"="&amp;I49)-1</f>
        <v>0</v>
      </c>
      <c r="U49" s="24">
        <f t="shared" si="25"/>
        <v>8.6999999999999993</v>
      </c>
      <c r="V49" s="21">
        <f t="shared" si="26"/>
        <v>1</v>
      </c>
      <c r="W49" s="25" t="str">
        <f t="shared" si="27"/>
        <v>50mh</v>
      </c>
      <c r="X49" s="21" t="str">
        <f t="shared" si="28"/>
        <v>Daniel Pal50mh</v>
      </c>
      <c r="Y49" s="22">
        <f t="shared" si="29"/>
        <v>8.6999999999999993</v>
      </c>
      <c r="Z49" s="21">
        <f t="shared" si="30"/>
        <v>2</v>
      </c>
    </row>
    <row r="50" spans="1:26">
      <c r="E50" s="7">
        <v>2</v>
      </c>
      <c r="F50" s="7">
        <v>973</v>
      </c>
      <c r="G50" s="108">
        <v>9.9</v>
      </c>
      <c r="H50" s="91">
        <f t="shared" si="17"/>
        <v>2</v>
      </c>
      <c r="I50" t="str">
        <f t="shared" si="0"/>
        <v>Finley Clegg</v>
      </c>
      <c r="J50" s="7" t="str">
        <f t="shared" si="1"/>
        <v>U15</v>
      </c>
      <c r="K50" s="7" t="str">
        <f t="shared" si="2"/>
        <v>M</v>
      </c>
      <c r="L50" t="str">
        <f t="shared" si="3"/>
        <v>Denby Dale AC</v>
      </c>
      <c r="M50" s="21" t="str">
        <f t="shared" si="18"/>
        <v>U15</v>
      </c>
      <c r="N50" s="21" t="str">
        <f t="shared" si="19"/>
        <v>M</v>
      </c>
      <c r="O50" s="21" t="str">
        <f t="shared" si="20"/>
        <v>50mh</v>
      </c>
      <c r="P50" s="3" t="str">
        <f t="shared" si="21"/>
        <v>ok</v>
      </c>
      <c r="Q50" s="20" t="str">
        <f t="shared" si="22"/>
        <v>ok</v>
      </c>
      <c r="R50" s="20" t="str">
        <f t="shared" si="23"/>
        <v>ok</v>
      </c>
      <c r="S50" s="20" t="str">
        <f t="shared" si="24"/>
        <v>ok</v>
      </c>
      <c r="T50" s="23">
        <f>COUNTIFS(O$2:O50,"="&amp;O50,I$2:I50,"="&amp;I50)-1</f>
        <v>0</v>
      </c>
      <c r="U50" s="24">
        <f t="shared" si="25"/>
        <v>9.9</v>
      </c>
      <c r="V50" s="21">
        <f t="shared" si="26"/>
        <v>1</v>
      </c>
      <c r="W50" s="25" t="str">
        <f t="shared" si="27"/>
        <v>50mh</v>
      </c>
      <c r="X50" s="21" t="str">
        <f t="shared" si="28"/>
        <v>Finley Clegg50mh</v>
      </c>
      <c r="Y50" s="22">
        <f t="shared" si="29"/>
        <v>9.9</v>
      </c>
      <c r="Z50" s="21">
        <f t="shared" si="30"/>
        <v>5</v>
      </c>
    </row>
    <row r="51" spans="1:26">
      <c r="E51" s="7">
        <v>3</v>
      </c>
      <c r="F51" s="7">
        <v>390</v>
      </c>
      <c r="G51" s="108">
        <v>11.7</v>
      </c>
      <c r="H51" s="91">
        <f t="shared" si="17"/>
        <v>1</v>
      </c>
      <c r="I51" t="str">
        <f t="shared" si="0"/>
        <v>Zeekie Yansaneh</v>
      </c>
      <c r="J51" s="7" t="str">
        <f t="shared" si="1"/>
        <v>U15</v>
      </c>
      <c r="K51" s="7" t="str">
        <f t="shared" si="2"/>
        <v>M</v>
      </c>
      <c r="L51" t="str">
        <f t="shared" si="3"/>
        <v>Rothwell Harriers &amp;AC</v>
      </c>
      <c r="M51" s="21" t="str">
        <f t="shared" si="18"/>
        <v>U15</v>
      </c>
      <c r="N51" s="21" t="str">
        <f t="shared" si="19"/>
        <v>M</v>
      </c>
      <c r="O51" s="21" t="str">
        <f t="shared" si="20"/>
        <v>50mh</v>
      </c>
      <c r="P51" s="3" t="str">
        <f t="shared" si="21"/>
        <v>ok</v>
      </c>
      <c r="Q51" s="20" t="str">
        <f t="shared" si="22"/>
        <v>ok</v>
      </c>
      <c r="R51" s="20" t="str">
        <f t="shared" si="23"/>
        <v>ok</v>
      </c>
      <c r="S51" s="20" t="str">
        <f t="shared" si="24"/>
        <v>ok</v>
      </c>
      <c r="T51" s="23">
        <f>COUNTIFS(O$2:O51,"="&amp;O51,I$2:I51,"="&amp;I51)-1</f>
        <v>0</v>
      </c>
      <c r="U51" s="24">
        <f t="shared" si="25"/>
        <v>11.7</v>
      </c>
      <c r="V51" s="21">
        <f t="shared" si="26"/>
        <v>1</v>
      </c>
      <c r="W51" s="25" t="str">
        <f t="shared" si="27"/>
        <v>50mh</v>
      </c>
      <c r="X51" s="21" t="str">
        <f t="shared" si="28"/>
        <v>Zeekie Yansaneh50mh</v>
      </c>
      <c r="Y51" s="22">
        <f t="shared" si="29"/>
        <v>11.7</v>
      </c>
      <c r="Z51" s="21">
        <f t="shared" si="30"/>
        <v>6</v>
      </c>
    </row>
    <row r="52" spans="1:26">
      <c r="E52" s="7">
        <v>4</v>
      </c>
      <c r="F52" s="7">
        <v>921</v>
      </c>
      <c r="G52" s="108">
        <v>11.9</v>
      </c>
      <c r="H52" s="91" t="str">
        <f t="shared" si="17"/>
        <v/>
      </c>
      <c r="I52" t="str">
        <f t="shared" si="0"/>
        <v>Harris Adam</v>
      </c>
      <c r="J52" s="7" t="str">
        <f t="shared" si="1"/>
        <v>U15</v>
      </c>
      <c r="K52" s="7" t="str">
        <f t="shared" si="2"/>
        <v>M</v>
      </c>
      <c r="L52" t="str">
        <f t="shared" si="3"/>
        <v>Wakefield District Harriers &amp;AC</v>
      </c>
      <c r="M52" s="21" t="str">
        <f t="shared" si="18"/>
        <v>U15</v>
      </c>
      <c r="N52" s="21" t="str">
        <f t="shared" si="19"/>
        <v>M</v>
      </c>
      <c r="O52" s="21" t="str">
        <f t="shared" si="20"/>
        <v>50mh</v>
      </c>
      <c r="P52" s="3" t="str">
        <f t="shared" si="21"/>
        <v>ok</v>
      </c>
      <c r="Q52" s="20" t="str">
        <f t="shared" si="22"/>
        <v>ok</v>
      </c>
      <c r="R52" s="20" t="str">
        <f t="shared" si="23"/>
        <v>ok</v>
      </c>
      <c r="S52" s="20" t="str">
        <f t="shared" si="24"/>
        <v>ok</v>
      </c>
      <c r="T52" s="23">
        <f>COUNTIFS(O$2:O52,"="&amp;O52,I$2:I52,"="&amp;I52)-1</f>
        <v>0</v>
      </c>
      <c r="U52" s="24">
        <f t="shared" si="25"/>
        <v>11.9</v>
      </c>
      <c r="V52" s="21">
        <f t="shared" si="26"/>
        <v>1</v>
      </c>
      <c r="W52" s="25" t="str">
        <f t="shared" si="27"/>
        <v>50mh</v>
      </c>
      <c r="X52" s="21" t="str">
        <f t="shared" si="28"/>
        <v>Harris Adam50mh</v>
      </c>
      <c r="Y52" s="22">
        <f t="shared" si="29"/>
        <v>11.9</v>
      </c>
      <c r="Z52" s="21">
        <f t="shared" si="30"/>
        <v>7</v>
      </c>
    </row>
    <row r="53" spans="1:26">
      <c r="G53" s="108"/>
      <c r="H53" s="91" t="str">
        <f t="shared" si="17"/>
        <v>-</v>
      </c>
      <c r="I53" t="str">
        <f t="shared" si="0"/>
        <v>-</v>
      </c>
      <c r="J53" s="7" t="str">
        <f t="shared" si="1"/>
        <v>-</v>
      </c>
      <c r="K53" s="7" t="str">
        <f t="shared" si="2"/>
        <v>-</v>
      </c>
      <c r="L53" t="str">
        <f t="shared" si="3"/>
        <v>-</v>
      </c>
      <c r="M53" s="21" t="str">
        <f t="shared" si="18"/>
        <v>U15</v>
      </c>
      <c r="N53" s="21" t="str">
        <f t="shared" si="19"/>
        <v>M</v>
      </c>
      <c r="O53" s="21" t="str">
        <f t="shared" si="20"/>
        <v>50mh</v>
      </c>
      <c r="P53" s="3" t="str">
        <f t="shared" si="21"/>
        <v>ok</v>
      </c>
      <c r="Q53" s="20" t="str">
        <f t="shared" si="22"/>
        <v>-</v>
      </c>
      <c r="R53" s="20" t="str">
        <f t="shared" si="23"/>
        <v>-</v>
      </c>
      <c r="S53" s="20" t="str">
        <f t="shared" si="24"/>
        <v>-</v>
      </c>
      <c r="T53" s="23">
        <f>COUNTIFS(O$2:O53,"="&amp;O53,I$2:I53,"="&amp;I53)-1</f>
        <v>12</v>
      </c>
      <c r="U53" s="24">
        <f t="shared" si="25"/>
        <v>0</v>
      </c>
      <c r="V53" s="21">
        <f t="shared" si="26"/>
        <v>1</v>
      </c>
      <c r="W53" s="25" t="str">
        <f t="shared" si="27"/>
        <v>50mh</v>
      </c>
      <c r="X53" s="21" t="str">
        <f t="shared" si="28"/>
        <v>-50mh</v>
      </c>
      <c r="Y53" s="22">
        <f t="shared" si="29"/>
        <v>0</v>
      </c>
      <c r="Z53" s="21">
        <f t="shared" si="30"/>
        <v>1</v>
      </c>
    </row>
    <row r="54" spans="1:26">
      <c r="A54" t="s">
        <v>193</v>
      </c>
      <c r="B54" t="s">
        <v>164</v>
      </c>
      <c r="C54" t="s">
        <v>248</v>
      </c>
      <c r="D54" s="7">
        <v>1</v>
      </c>
      <c r="E54" s="7">
        <v>1</v>
      </c>
      <c r="F54" s="7">
        <v>375</v>
      </c>
      <c r="G54" s="108">
        <v>8.1</v>
      </c>
      <c r="H54" s="91">
        <f t="shared" si="17"/>
        <v>7</v>
      </c>
      <c r="I54" t="str">
        <f t="shared" si="0"/>
        <v>Dan Cluderay</v>
      </c>
      <c r="J54" s="7" t="str">
        <f t="shared" si="1"/>
        <v>U20</v>
      </c>
      <c r="K54" s="7" t="str">
        <f t="shared" si="2"/>
        <v>M</v>
      </c>
      <c r="L54" t="str">
        <f t="shared" si="3"/>
        <v>City of York AC</v>
      </c>
      <c r="M54" s="21" t="str">
        <f t="shared" si="18"/>
        <v>U17/</v>
      </c>
      <c r="N54" s="21" t="str">
        <f t="shared" si="19"/>
        <v>M/F</v>
      </c>
      <c r="O54" s="21" t="str">
        <f t="shared" si="20"/>
        <v>50mh</v>
      </c>
      <c r="P54" s="3" t="str">
        <f t="shared" si="21"/>
        <v>ok</v>
      </c>
      <c r="Q54" s="20" t="str">
        <f t="shared" si="22"/>
        <v>ok</v>
      </c>
      <c r="R54" s="20" t="str">
        <f t="shared" si="23"/>
        <v>QUERY</v>
      </c>
      <c r="S54" s="20" t="str">
        <f t="shared" si="24"/>
        <v>QUERY</v>
      </c>
      <c r="T54" s="23">
        <f>COUNTIFS(O$2:O54,"="&amp;O54,I$2:I54,"="&amp;I54)-1</f>
        <v>0</v>
      </c>
      <c r="U54" s="24">
        <f t="shared" si="25"/>
        <v>8.1</v>
      </c>
      <c r="V54" s="21">
        <f t="shared" si="26"/>
        <v>1</v>
      </c>
      <c r="W54" s="25" t="str">
        <f t="shared" si="27"/>
        <v>50mh</v>
      </c>
      <c r="X54" s="21" t="str">
        <f t="shared" si="28"/>
        <v>Dan Cluderay50mh</v>
      </c>
      <c r="Y54" s="22">
        <f t="shared" si="29"/>
        <v>8.1</v>
      </c>
      <c r="Z54" s="21">
        <f t="shared" si="30"/>
        <v>1</v>
      </c>
    </row>
    <row r="55" spans="1:26">
      <c r="E55" s="7">
        <v>2</v>
      </c>
      <c r="F55" s="7">
        <v>976</v>
      </c>
      <c r="G55" s="108">
        <v>8.9</v>
      </c>
      <c r="H55" s="91">
        <f t="shared" si="17"/>
        <v>7</v>
      </c>
      <c r="I55" t="str">
        <f t="shared" si="0"/>
        <v>Laith Alghofari</v>
      </c>
      <c r="J55" s="7" t="str">
        <f t="shared" si="1"/>
        <v>U17</v>
      </c>
      <c r="K55" s="7" t="str">
        <f t="shared" si="2"/>
        <v>M</v>
      </c>
      <c r="L55" t="str">
        <f t="shared" si="3"/>
        <v>Leeds city AC</v>
      </c>
      <c r="M55" s="21" t="str">
        <f t="shared" si="18"/>
        <v>U17/</v>
      </c>
      <c r="N55" s="21" t="str">
        <f t="shared" si="19"/>
        <v>M/F</v>
      </c>
      <c r="O55" s="21" t="str">
        <f t="shared" si="20"/>
        <v>50mh</v>
      </c>
      <c r="P55" s="3" t="str">
        <f t="shared" si="21"/>
        <v>ok</v>
      </c>
      <c r="Q55" s="20" t="str">
        <f t="shared" si="22"/>
        <v>ok</v>
      </c>
      <c r="R55" s="20" t="str">
        <f t="shared" si="23"/>
        <v>QUERY</v>
      </c>
      <c r="S55" s="20" t="str">
        <f t="shared" si="24"/>
        <v>QUERY</v>
      </c>
      <c r="T55" s="23">
        <f>COUNTIFS(O$2:O55,"="&amp;O55,I$2:I55,"="&amp;I55)-1</f>
        <v>0</v>
      </c>
      <c r="U55" s="24">
        <f t="shared" si="25"/>
        <v>8.9</v>
      </c>
      <c r="V55" s="21">
        <f t="shared" si="26"/>
        <v>1</v>
      </c>
      <c r="W55" s="25" t="str">
        <f t="shared" si="27"/>
        <v>50mh</v>
      </c>
      <c r="X55" s="21" t="str">
        <f t="shared" si="28"/>
        <v>Laith Alghofari50mh</v>
      </c>
      <c r="Y55" s="22">
        <f t="shared" si="29"/>
        <v>8.9</v>
      </c>
      <c r="Z55" s="21">
        <f t="shared" si="30"/>
        <v>1</v>
      </c>
    </row>
    <row r="56" spans="1:26">
      <c r="E56" s="7">
        <v>3</v>
      </c>
      <c r="F56" s="7">
        <v>168</v>
      </c>
      <c r="G56" s="108">
        <v>9</v>
      </c>
      <c r="H56" s="91">
        <f t="shared" si="17"/>
        <v>7</v>
      </c>
      <c r="I56" t="str">
        <f t="shared" si="0"/>
        <v>Lily Johnson</v>
      </c>
      <c r="J56" s="7" t="str">
        <f t="shared" si="1"/>
        <v>U20</v>
      </c>
      <c r="K56" s="7" t="str">
        <f t="shared" si="2"/>
        <v>F</v>
      </c>
      <c r="L56" t="str">
        <f t="shared" si="3"/>
        <v>City of York AC</v>
      </c>
      <c r="M56" s="21" t="str">
        <f t="shared" si="18"/>
        <v>U17/</v>
      </c>
      <c r="N56" s="21" t="str">
        <f t="shared" si="19"/>
        <v>M/F</v>
      </c>
      <c r="O56" s="21" t="str">
        <f t="shared" si="20"/>
        <v>50mh</v>
      </c>
      <c r="P56" s="3" t="str">
        <f t="shared" si="21"/>
        <v>ok</v>
      </c>
      <c r="Q56" s="20" t="str">
        <f t="shared" si="22"/>
        <v>ok</v>
      </c>
      <c r="R56" s="20" t="str">
        <f t="shared" si="23"/>
        <v>QUERY</v>
      </c>
      <c r="S56" s="20" t="str">
        <f t="shared" si="24"/>
        <v>QUERY</v>
      </c>
      <c r="T56" s="23">
        <f>COUNTIFS(O$2:O56,"="&amp;O56,I$2:I56,"="&amp;I56)-1</f>
        <v>0</v>
      </c>
      <c r="U56" s="24">
        <f t="shared" si="25"/>
        <v>9</v>
      </c>
      <c r="V56" s="21">
        <f t="shared" si="26"/>
        <v>1</v>
      </c>
      <c r="W56" s="25" t="str">
        <f t="shared" si="27"/>
        <v>50mh</v>
      </c>
      <c r="X56" s="21" t="str">
        <f t="shared" si="28"/>
        <v>Lily Johnson50mh</v>
      </c>
      <c r="Y56" s="22">
        <f t="shared" si="29"/>
        <v>9</v>
      </c>
      <c r="Z56" s="21">
        <f t="shared" si="30"/>
        <v>1</v>
      </c>
    </row>
    <row r="57" spans="1:26">
      <c r="E57" s="7">
        <v>4</v>
      </c>
      <c r="F57" s="7">
        <v>155</v>
      </c>
      <c r="G57" s="108">
        <v>9</v>
      </c>
      <c r="H57" s="91">
        <f t="shared" si="17"/>
        <v>5</v>
      </c>
      <c r="I57" t="str">
        <f t="shared" si="0"/>
        <v>Joey McLaughlan</v>
      </c>
      <c r="J57" s="7" t="str">
        <f t="shared" si="1"/>
        <v>U17</v>
      </c>
      <c r="K57" s="7" t="str">
        <f t="shared" si="2"/>
        <v>M</v>
      </c>
      <c r="L57" t="str">
        <f t="shared" si="3"/>
        <v>Holmfirth Harriers</v>
      </c>
      <c r="M57" s="21" t="str">
        <f t="shared" si="18"/>
        <v>U17/</v>
      </c>
      <c r="N57" s="21" t="str">
        <f t="shared" si="19"/>
        <v>M/F</v>
      </c>
      <c r="O57" s="21" t="str">
        <f t="shared" si="20"/>
        <v>50mh</v>
      </c>
      <c r="P57" s="3" t="str">
        <f t="shared" si="21"/>
        <v>ok</v>
      </c>
      <c r="Q57" s="20" t="str">
        <f t="shared" si="22"/>
        <v>ok</v>
      </c>
      <c r="R57" s="20" t="str">
        <f t="shared" si="23"/>
        <v>QUERY</v>
      </c>
      <c r="S57" s="20" t="str">
        <f t="shared" si="24"/>
        <v>QUERY</v>
      </c>
      <c r="T57" s="23">
        <f>COUNTIFS(O$2:O57,"="&amp;O57,I$2:I57,"="&amp;I57)-1</f>
        <v>0</v>
      </c>
      <c r="U57" s="24">
        <f t="shared" si="25"/>
        <v>9</v>
      </c>
      <c r="V57" s="21">
        <f t="shared" si="26"/>
        <v>1</v>
      </c>
      <c r="W57" s="25" t="str">
        <f t="shared" si="27"/>
        <v>50mh</v>
      </c>
      <c r="X57" s="21" t="str">
        <f t="shared" si="28"/>
        <v>Joey McLaughlan50mh</v>
      </c>
      <c r="Y57" s="22">
        <f t="shared" si="29"/>
        <v>9</v>
      </c>
      <c r="Z57" s="21">
        <f t="shared" si="30"/>
        <v>2</v>
      </c>
    </row>
    <row r="58" spans="1:26">
      <c r="G58" s="108"/>
      <c r="H58" s="91" t="str">
        <f t="shared" si="17"/>
        <v>-</v>
      </c>
      <c r="I58" t="str">
        <f t="shared" si="0"/>
        <v>-</v>
      </c>
      <c r="J58" s="7" t="str">
        <f t="shared" si="1"/>
        <v>-</v>
      </c>
      <c r="K58" s="7" t="str">
        <f t="shared" si="2"/>
        <v>-</v>
      </c>
      <c r="L58" t="str">
        <f t="shared" si="3"/>
        <v>-</v>
      </c>
      <c r="M58" s="21" t="str">
        <f t="shared" si="18"/>
        <v>U17/</v>
      </c>
      <c r="N58" s="21" t="str">
        <f t="shared" si="19"/>
        <v>M/F</v>
      </c>
      <c r="O58" s="21" t="str">
        <f t="shared" si="20"/>
        <v>50mh</v>
      </c>
      <c r="P58" s="3" t="str">
        <f t="shared" si="21"/>
        <v>ok</v>
      </c>
      <c r="Q58" s="20" t="str">
        <f t="shared" si="22"/>
        <v>-</v>
      </c>
      <c r="R58" s="20" t="str">
        <f t="shared" si="23"/>
        <v>-</v>
      </c>
      <c r="S58" s="20" t="str">
        <f t="shared" si="24"/>
        <v>-</v>
      </c>
      <c r="T58" s="23">
        <f>COUNTIFS(O$2:O58,"="&amp;O58,I$2:I58,"="&amp;I58)-1</f>
        <v>13</v>
      </c>
      <c r="U58" s="24">
        <f t="shared" si="25"/>
        <v>0</v>
      </c>
      <c r="V58" s="21">
        <f t="shared" si="26"/>
        <v>1</v>
      </c>
      <c r="W58" s="25" t="str">
        <f t="shared" si="27"/>
        <v>50mh</v>
      </c>
      <c r="X58" s="21" t="str">
        <f t="shared" si="28"/>
        <v>-50mh</v>
      </c>
      <c r="Y58" s="22">
        <f t="shared" si="29"/>
        <v>0</v>
      </c>
      <c r="Z58" s="21">
        <f t="shared" si="30"/>
        <v>1</v>
      </c>
    </row>
    <row r="59" spans="1:26">
      <c r="A59" t="s">
        <v>65</v>
      </c>
      <c r="B59" t="s">
        <v>28</v>
      </c>
      <c r="C59" t="s">
        <v>204</v>
      </c>
      <c r="D59" s="7">
        <v>1</v>
      </c>
      <c r="E59" s="7">
        <v>1</v>
      </c>
      <c r="F59" s="7">
        <v>902</v>
      </c>
      <c r="G59" s="108">
        <v>7.3</v>
      </c>
      <c r="H59" s="91">
        <f t="shared" si="17"/>
        <v>7</v>
      </c>
      <c r="I59" t="str">
        <f t="shared" si="0"/>
        <v>Grace Torossian</v>
      </c>
      <c r="J59" s="7" t="str">
        <f t="shared" si="1"/>
        <v>U13</v>
      </c>
      <c r="K59" s="7" t="str">
        <f t="shared" si="2"/>
        <v>F</v>
      </c>
      <c r="L59" t="str">
        <f t="shared" si="3"/>
        <v>Wakefield District Harriers &amp;AC</v>
      </c>
      <c r="M59" s="21" t="str">
        <f t="shared" si="18"/>
        <v>U13</v>
      </c>
      <c r="N59" s="21" t="str">
        <f t="shared" si="19"/>
        <v>F</v>
      </c>
      <c r="O59" s="21" t="str">
        <f t="shared" si="20"/>
        <v>50m</v>
      </c>
      <c r="P59" s="3" t="str">
        <f t="shared" si="21"/>
        <v>ok</v>
      </c>
      <c r="Q59" s="20" t="str">
        <f t="shared" si="22"/>
        <v>ok</v>
      </c>
      <c r="R59" s="20" t="str">
        <f t="shared" si="23"/>
        <v>ok</v>
      </c>
      <c r="S59" s="20" t="str">
        <f t="shared" si="24"/>
        <v>ok</v>
      </c>
      <c r="T59" s="23">
        <f>COUNTIFS(O$2:O59,"="&amp;O59,I$2:I59,"="&amp;I59)-1</f>
        <v>0</v>
      </c>
      <c r="U59" s="24">
        <f t="shared" si="25"/>
        <v>7.3</v>
      </c>
      <c r="V59" s="21">
        <f t="shared" si="26"/>
        <v>1</v>
      </c>
      <c r="W59" s="25" t="str">
        <f t="shared" si="27"/>
        <v>50m</v>
      </c>
      <c r="X59" s="21" t="str">
        <f t="shared" si="28"/>
        <v>Grace Torossian50m</v>
      </c>
      <c r="Y59" s="22">
        <f t="shared" si="29"/>
        <v>7.3</v>
      </c>
      <c r="Z59" s="21">
        <f t="shared" si="30"/>
        <v>1</v>
      </c>
    </row>
    <row r="60" spans="1:26">
      <c r="E60" s="7">
        <v>2</v>
      </c>
      <c r="F60" s="7">
        <v>908</v>
      </c>
      <c r="G60" s="108">
        <v>7.3</v>
      </c>
      <c r="H60" s="91">
        <f t="shared" si="17"/>
        <v>7</v>
      </c>
      <c r="I60" t="str">
        <f t="shared" si="0"/>
        <v>Amelie Cole</v>
      </c>
      <c r="J60" s="7" t="str">
        <f t="shared" si="1"/>
        <v>U13</v>
      </c>
      <c r="K60" s="7" t="str">
        <f t="shared" si="2"/>
        <v>F</v>
      </c>
      <c r="L60" t="str">
        <f t="shared" si="3"/>
        <v>Kingston Upon Hull AC</v>
      </c>
      <c r="M60" s="21" t="str">
        <f t="shared" si="18"/>
        <v>U13</v>
      </c>
      <c r="N60" s="21" t="str">
        <f t="shared" si="19"/>
        <v>F</v>
      </c>
      <c r="O60" s="21" t="str">
        <f t="shared" si="20"/>
        <v>50m</v>
      </c>
      <c r="P60" s="3" t="str">
        <f t="shared" si="21"/>
        <v>ok</v>
      </c>
      <c r="Q60" s="20" t="str">
        <f t="shared" si="22"/>
        <v>ok</v>
      </c>
      <c r="R60" s="20" t="str">
        <f t="shared" si="23"/>
        <v>ok</v>
      </c>
      <c r="S60" s="20" t="str">
        <f t="shared" si="24"/>
        <v>ok</v>
      </c>
      <c r="T60" s="23">
        <f>COUNTIFS(O$2:O60,"="&amp;O60,I$2:I60,"="&amp;I60)-1</f>
        <v>0</v>
      </c>
      <c r="U60" s="24">
        <f t="shared" si="25"/>
        <v>7.3</v>
      </c>
      <c r="V60" s="21">
        <f t="shared" si="26"/>
        <v>1</v>
      </c>
      <c r="W60" s="25" t="str">
        <f t="shared" si="27"/>
        <v>50m</v>
      </c>
      <c r="X60" s="21" t="str">
        <f t="shared" si="28"/>
        <v>Amelie Cole50m</v>
      </c>
      <c r="Y60" s="22">
        <f t="shared" si="29"/>
        <v>7.3</v>
      </c>
      <c r="Z60" s="21">
        <f t="shared" si="30"/>
        <v>1</v>
      </c>
    </row>
    <row r="61" spans="1:26">
      <c r="E61" s="7">
        <v>3</v>
      </c>
      <c r="F61" s="7">
        <v>988</v>
      </c>
      <c r="G61" s="108">
        <v>7.5</v>
      </c>
      <c r="H61" s="91" t="str">
        <f t="shared" si="17"/>
        <v>-</v>
      </c>
      <c r="I61" t="str">
        <f t="shared" si="0"/>
        <v>Summer Biggs</v>
      </c>
      <c r="J61" s="7" t="str">
        <f t="shared" si="1"/>
        <v>U13</v>
      </c>
      <c r="K61" s="7" t="str">
        <f t="shared" si="2"/>
        <v>F</v>
      </c>
      <c r="L61" t="str">
        <f t="shared" si="3"/>
        <v>Amber Valley &amp; Erewash AC</v>
      </c>
      <c r="M61" s="21" t="str">
        <f t="shared" si="18"/>
        <v>U13</v>
      </c>
      <c r="N61" s="21" t="str">
        <f t="shared" si="19"/>
        <v>F</v>
      </c>
      <c r="O61" s="21" t="str">
        <f t="shared" si="20"/>
        <v>50m</v>
      </c>
      <c r="P61" s="3" t="str">
        <f t="shared" si="21"/>
        <v>ok</v>
      </c>
      <c r="Q61" s="20" t="str">
        <f t="shared" si="22"/>
        <v>ok</v>
      </c>
      <c r="R61" s="20" t="str">
        <f t="shared" si="23"/>
        <v>ok</v>
      </c>
      <c r="S61" s="20" t="str">
        <f t="shared" si="24"/>
        <v>ok</v>
      </c>
      <c r="T61" s="23">
        <f>COUNTIFS(O$2:O61,"="&amp;O61,I$2:I61,"="&amp;I61)-1</f>
        <v>0</v>
      </c>
      <c r="U61" s="24">
        <f t="shared" si="25"/>
        <v>7.5</v>
      </c>
      <c r="V61" s="21">
        <f t="shared" si="26"/>
        <v>2</v>
      </c>
      <c r="W61" s="25" t="str">
        <f t="shared" si="27"/>
        <v>50mSlower</v>
      </c>
      <c r="X61" s="21" t="str">
        <f t="shared" si="28"/>
        <v>Summer Biggs50mSlower</v>
      </c>
      <c r="Y61" s="22">
        <f t="shared" si="29"/>
        <v>7.5</v>
      </c>
      <c r="Z61" s="21">
        <f t="shared" si="30"/>
        <v>1</v>
      </c>
    </row>
    <row r="62" spans="1:26">
      <c r="E62" s="7">
        <v>4</v>
      </c>
      <c r="F62" s="7">
        <v>906</v>
      </c>
      <c r="G62" s="108">
        <v>7.5</v>
      </c>
      <c r="H62" s="91">
        <f t="shared" si="17"/>
        <v>3</v>
      </c>
      <c r="I62" t="str">
        <f t="shared" si="0"/>
        <v>Matilda Shaw</v>
      </c>
      <c r="J62" s="7" t="str">
        <f t="shared" si="1"/>
        <v>U13</v>
      </c>
      <c r="K62" s="7" t="str">
        <f t="shared" si="2"/>
        <v>F</v>
      </c>
      <c r="L62" t="str">
        <f t="shared" si="3"/>
        <v>Wakefield District Harriers &amp;AC</v>
      </c>
      <c r="M62" s="21" t="str">
        <f t="shared" si="18"/>
        <v>U13</v>
      </c>
      <c r="N62" s="21" t="str">
        <f t="shared" si="19"/>
        <v>F</v>
      </c>
      <c r="O62" s="21" t="str">
        <f t="shared" si="20"/>
        <v>50m</v>
      </c>
      <c r="P62" s="3" t="str">
        <f t="shared" si="21"/>
        <v>ok</v>
      </c>
      <c r="Q62" s="20" t="str">
        <f t="shared" si="22"/>
        <v>ok</v>
      </c>
      <c r="R62" s="20" t="str">
        <f t="shared" si="23"/>
        <v>ok</v>
      </c>
      <c r="S62" s="20" t="str">
        <f t="shared" si="24"/>
        <v>ok</v>
      </c>
      <c r="T62" s="23">
        <f>COUNTIFS(O$2:O62,"="&amp;O62,I$2:I62,"="&amp;I62)-1</f>
        <v>0</v>
      </c>
      <c r="U62" s="24">
        <f t="shared" si="25"/>
        <v>7.5</v>
      </c>
      <c r="V62" s="21">
        <f t="shared" si="26"/>
        <v>1</v>
      </c>
      <c r="W62" s="25" t="str">
        <f t="shared" si="27"/>
        <v>50m</v>
      </c>
      <c r="X62" s="21" t="str">
        <f t="shared" si="28"/>
        <v>Matilda Shaw50m</v>
      </c>
      <c r="Y62" s="22">
        <f t="shared" si="29"/>
        <v>7.5</v>
      </c>
      <c r="Z62" s="21">
        <f t="shared" si="30"/>
        <v>4</v>
      </c>
    </row>
    <row r="63" spans="1:26">
      <c r="G63" s="108"/>
      <c r="H63" s="91" t="str">
        <f t="shared" si="17"/>
        <v>-</v>
      </c>
      <c r="I63" t="str">
        <f t="shared" si="0"/>
        <v>-</v>
      </c>
      <c r="J63" s="7" t="str">
        <f t="shared" si="1"/>
        <v>-</v>
      </c>
      <c r="K63" s="7" t="str">
        <f t="shared" si="2"/>
        <v>-</v>
      </c>
      <c r="L63" t="str">
        <f t="shared" si="3"/>
        <v>-</v>
      </c>
      <c r="M63" s="21" t="str">
        <f t="shared" si="18"/>
        <v>U13</v>
      </c>
      <c r="N63" s="21" t="str">
        <f t="shared" si="19"/>
        <v>F</v>
      </c>
      <c r="O63" s="21" t="str">
        <f t="shared" si="20"/>
        <v>50m</v>
      </c>
      <c r="P63" s="3" t="str">
        <f t="shared" si="21"/>
        <v>ok</v>
      </c>
      <c r="Q63" s="20" t="str">
        <f t="shared" si="22"/>
        <v>-</v>
      </c>
      <c r="R63" s="20" t="str">
        <f t="shared" si="23"/>
        <v>-</v>
      </c>
      <c r="S63" s="20" t="str">
        <f t="shared" si="24"/>
        <v>-</v>
      </c>
      <c r="T63" s="23">
        <f>COUNTIFS(O$2:O63,"="&amp;O63,I$2:I63,"="&amp;I63)-1</f>
        <v>0</v>
      </c>
      <c r="U63" s="24">
        <f t="shared" si="25"/>
        <v>0</v>
      </c>
      <c r="V63" s="21">
        <f t="shared" si="26"/>
        <v>1</v>
      </c>
      <c r="W63" s="25" t="str">
        <f t="shared" si="27"/>
        <v>50m</v>
      </c>
      <c r="X63" s="21" t="str">
        <f t="shared" si="28"/>
        <v>-50m</v>
      </c>
      <c r="Y63" s="22">
        <f t="shared" si="29"/>
        <v>0</v>
      </c>
      <c r="Z63" s="21">
        <f t="shared" si="30"/>
        <v>1</v>
      </c>
    </row>
    <row r="64" spans="1:26">
      <c r="A64" t="s">
        <v>65</v>
      </c>
      <c r="B64" t="s">
        <v>28</v>
      </c>
      <c r="C64" t="s">
        <v>204</v>
      </c>
      <c r="D64" s="7">
        <v>2</v>
      </c>
      <c r="E64" s="7">
        <v>1</v>
      </c>
      <c r="F64" s="7">
        <v>993</v>
      </c>
      <c r="G64" s="108">
        <v>7.7</v>
      </c>
      <c r="H64" s="91">
        <f t="shared" si="17"/>
        <v>2</v>
      </c>
      <c r="I64" t="str">
        <f t="shared" si="0"/>
        <v>Essie McGarrigle</v>
      </c>
      <c r="J64" s="7" t="str">
        <f t="shared" si="1"/>
        <v>U13</v>
      </c>
      <c r="K64" s="7" t="str">
        <f t="shared" si="2"/>
        <v>F</v>
      </c>
      <c r="L64" t="str">
        <f t="shared" si="3"/>
        <v>Hallamshire Harriers Sheffield</v>
      </c>
      <c r="M64" s="21" t="str">
        <f t="shared" si="18"/>
        <v>U13</v>
      </c>
      <c r="N64" s="21" t="str">
        <f t="shared" si="19"/>
        <v>F</v>
      </c>
      <c r="O64" s="21" t="str">
        <f t="shared" si="20"/>
        <v>50m</v>
      </c>
      <c r="P64" s="3" t="str">
        <f t="shared" si="21"/>
        <v>ok</v>
      </c>
      <c r="Q64" s="20" t="str">
        <f t="shared" si="22"/>
        <v>ok</v>
      </c>
      <c r="R64" s="20" t="str">
        <f t="shared" si="23"/>
        <v>ok</v>
      </c>
      <c r="S64" s="20" t="str">
        <f t="shared" si="24"/>
        <v>ok</v>
      </c>
      <c r="T64" s="23">
        <f>COUNTIFS(O$2:O64,"="&amp;O64,I$2:I64,"="&amp;I64)-1</f>
        <v>0</v>
      </c>
      <c r="U64" s="24">
        <f t="shared" si="25"/>
        <v>7.7</v>
      </c>
      <c r="V64" s="21">
        <f t="shared" si="26"/>
        <v>1</v>
      </c>
      <c r="W64" s="25" t="str">
        <f t="shared" si="27"/>
        <v>50m</v>
      </c>
      <c r="X64" s="21" t="str">
        <f t="shared" si="28"/>
        <v>Essie McGarrigle50m</v>
      </c>
      <c r="Y64" s="22">
        <f t="shared" si="29"/>
        <v>7.7</v>
      </c>
      <c r="Z64" s="21">
        <f t="shared" si="30"/>
        <v>5</v>
      </c>
    </row>
    <row r="65" spans="1:26">
      <c r="E65" s="7">
        <v>2</v>
      </c>
      <c r="F65" s="7">
        <v>389</v>
      </c>
      <c r="G65" s="108">
        <v>7.8</v>
      </c>
      <c r="H65" s="91" t="str">
        <f t="shared" si="17"/>
        <v>-</v>
      </c>
      <c r="I65" t="str">
        <f t="shared" si="0"/>
        <v>Ezzie Yansaneh</v>
      </c>
      <c r="J65" s="7" t="str">
        <f t="shared" si="1"/>
        <v>U13</v>
      </c>
      <c r="K65" s="7" t="str">
        <f t="shared" si="2"/>
        <v>F</v>
      </c>
      <c r="L65" t="str">
        <f t="shared" si="3"/>
        <v>Rothwell Harriers &amp;AC</v>
      </c>
      <c r="M65" s="21" t="str">
        <f t="shared" si="18"/>
        <v>U13</v>
      </c>
      <c r="N65" s="21" t="str">
        <f t="shared" si="19"/>
        <v>F</v>
      </c>
      <c r="O65" s="21" t="str">
        <f t="shared" si="20"/>
        <v>50m</v>
      </c>
      <c r="P65" s="3" t="str">
        <f t="shared" si="21"/>
        <v>ok</v>
      </c>
      <c r="Q65" s="20" t="str">
        <f t="shared" si="22"/>
        <v>ok</v>
      </c>
      <c r="R65" s="20" t="str">
        <f t="shared" si="23"/>
        <v>ok</v>
      </c>
      <c r="S65" s="20" t="str">
        <f t="shared" si="24"/>
        <v>ok</v>
      </c>
      <c r="T65" s="23">
        <f>COUNTIFS(O$2:O65,"="&amp;O65,I$2:I65,"="&amp;I65)-1</f>
        <v>0</v>
      </c>
      <c r="U65" s="24">
        <f t="shared" si="25"/>
        <v>7.8</v>
      </c>
      <c r="V65" s="21">
        <f t="shared" si="26"/>
        <v>2</v>
      </c>
      <c r="W65" s="25" t="str">
        <f t="shared" si="27"/>
        <v>50mSlower</v>
      </c>
      <c r="X65" s="21" t="str">
        <f t="shared" si="28"/>
        <v>Ezzie Yansaneh50mSlower</v>
      </c>
      <c r="Y65" s="22">
        <f t="shared" si="29"/>
        <v>7.8</v>
      </c>
      <c r="Z65" s="21">
        <f t="shared" si="30"/>
        <v>5</v>
      </c>
    </row>
    <row r="66" spans="1:26">
      <c r="E66" s="7">
        <v>3</v>
      </c>
      <c r="F66" s="7">
        <v>917</v>
      </c>
      <c r="G66" s="108">
        <v>8.1</v>
      </c>
      <c r="H66" s="91" t="str">
        <f t="shared" si="17"/>
        <v/>
      </c>
      <c r="I66" t="str">
        <f t="shared" si="0"/>
        <v>Ava O'Driscoll</v>
      </c>
      <c r="J66" s="7" t="str">
        <f t="shared" si="1"/>
        <v>U13</v>
      </c>
      <c r="K66" s="7" t="str">
        <f t="shared" si="2"/>
        <v>F</v>
      </c>
      <c r="L66" t="str">
        <f t="shared" si="3"/>
        <v>Hallamshire Harriers Sheffield</v>
      </c>
      <c r="M66" s="21" t="str">
        <f t="shared" si="18"/>
        <v>U13</v>
      </c>
      <c r="N66" s="21" t="str">
        <f t="shared" si="19"/>
        <v>F</v>
      </c>
      <c r="O66" s="21" t="str">
        <f t="shared" si="20"/>
        <v>50m</v>
      </c>
      <c r="P66" s="3" t="str">
        <f t="shared" si="21"/>
        <v>ok</v>
      </c>
      <c r="Q66" s="20" t="str">
        <f t="shared" si="22"/>
        <v>ok</v>
      </c>
      <c r="R66" s="20" t="str">
        <f t="shared" si="23"/>
        <v>ok</v>
      </c>
      <c r="S66" s="20" t="str">
        <f t="shared" si="24"/>
        <v>ok</v>
      </c>
      <c r="T66" s="23">
        <f>COUNTIFS(O$2:O66,"="&amp;O66,I$2:I66,"="&amp;I66)-1</f>
        <v>0</v>
      </c>
      <c r="U66" s="24">
        <f t="shared" si="25"/>
        <v>8.1</v>
      </c>
      <c r="V66" s="21">
        <f t="shared" si="26"/>
        <v>1</v>
      </c>
      <c r="W66" s="25" t="str">
        <f t="shared" si="27"/>
        <v>50m</v>
      </c>
      <c r="X66" s="21" t="str">
        <f t="shared" si="28"/>
        <v>Ava O'Driscoll50m</v>
      </c>
      <c r="Y66" s="22">
        <f t="shared" si="29"/>
        <v>8.1</v>
      </c>
      <c r="Z66" s="21">
        <f t="shared" si="30"/>
        <v>8</v>
      </c>
    </row>
    <row r="67" spans="1:26">
      <c r="E67" s="7">
        <v>4</v>
      </c>
      <c r="F67" s="7">
        <v>91</v>
      </c>
      <c r="G67" s="108">
        <v>8.1</v>
      </c>
      <c r="H67" s="91" t="str">
        <f t="shared" si="17"/>
        <v/>
      </c>
      <c r="I67" t="str">
        <f t="shared" ref="I67:I133" si="31">IF($F67="","-",VLOOKUP($F67,Entry_numbers,2,FALSE))</f>
        <v>Arabella Hornby</v>
      </c>
      <c r="J67" s="7" t="str">
        <f t="shared" ref="J67:J133" si="32">IF($F67="","-",VLOOKUP($F67,Entry_numbers,21,FALSE))</f>
        <v>U13</v>
      </c>
      <c r="K67" s="7" t="str">
        <f t="shared" ref="K67:K133" si="33">IF($F67="","-",VLOOKUP($F67,Entry_numbers,20,FALSE))</f>
        <v>F</v>
      </c>
      <c r="L67" t="str">
        <f t="shared" ref="L67:L133" si="34">IF($F67="","-",VLOOKUP($F67,Entry_numbers,3,FALSE))</f>
        <v>Kingston Upon Hull AC</v>
      </c>
      <c r="M67" s="21" t="str">
        <f t="shared" si="18"/>
        <v>U13</v>
      </c>
      <c r="N67" s="21" t="str">
        <f t="shared" si="19"/>
        <v>F</v>
      </c>
      <c r="O67" s="21" t="str">
        <f t="shared" si="20"/>
        <v>50m</v>
      </c>
      <c r="P67" s="3" t="str">
        <f t="shared" si="21"/>
        <v>ok</v>
      </c>
      <c r="Q67" s="20" t="str">
        <f t="shared" si="22"/>
        <v>ok</v>
      </c>
      <c r="R67" s="20" t="str">
        <f t="shared" si="23"/>
        <v>ok</v>
      </c>
      <c r="S67" s="20" t="str">
        <f t="shared" si="24"/>
        <v>ok</v>
      </c>
      <c r="T67" s="23">
        <f>COUNTIFS(O$2:O67,"="&amp;O67,I$2:I67,"="&amp;I67)-1</f>
        <v>0</v>
      </c>
      <c r="U67" s="24">
        <f t="shared" si="25"/>
        <v>8.1</v>
      </c>
      <c r="V67" s="21">
        <f t="shared" si="26"/>
        <v>1</v>
      </c>
      <c r="W67" s="25" t="str">
        <f t="shared" si="27"/>
        <v>50m</v>
      </c>
      <c r="X67" s="21" t="str">
        <f t="shared" si="28"/>
        <v>Arabella Hornby50m</v>
      </c>
      <c r="Y67" s="22">
        <f t="shared" si="29"/>
        <v>8.1</v>
      </c>
      <c r="Z67" s="21">
        <f t="shared" si="30"/>
        <v>8</v>
      </c>
    </row>
    <row r="68" spans="1:26">
      <c r="G68" s="108"/>
      <c r="H68" s="91" t="str">
        <f t="shared" ref="H68:H134" si="35">IF(P68="error","ERR",IF(RIGHT(W68,6)="slower","-",IF(F68="","-",IF(Z68=1,7,IF(Z68&gt;6,"",7-Z68)))))</f>
        <v>-</v>
      </c>
      <c r="I68" t="str">
        <f t="shared" si="31"/>
        <v>-</v>
      </c>
      <c r="J68" s="7" t="str">
        <f t="shared" si="32"/>
        <v>-</v>
      </c>
      <c r="K68" s="7" t="str">
        <f t="shared" si="33"/>
        <v>-</v>
      </c>
      <c r="L68" t="str">
        <f t="shared" si="34"/>
        <v>-</v>
      </c>
      <c r="M68" s="21" t="str">
        <f t="shared" si="18"/>
        <v>U13</v>
      </c>
      <c r="N68" s="21" t="str">
        <f t="shared" si="19"/>
        <v>F</v>
      </c>
      <c r="O68" s="21" t="str">
        <f t="shared" si="20"/>
        <v>50m</v>
      </c>
      <c r="P68" s="3" t="str">
        <f t="shared" si="21"/>
        <v>ok</v>
      </c>
      <c r="Q68" s="20" t="str">
        <f t="shared" si="22"/>
        <v>-</v>
      </c>
      <c r="R68" s="20" t="str">
        <f t="shared" si="23"/>
        <v>-</v>
      </c>
      <c r="S68" s="20" t="str">
        <f t="shared" si="24"/>
        <v>-</v>
      </c>
      <c r="T68" s="23">
        <f>COUNTIFS(O$2:O68,"="&amp;O68,I$2:I68,"="&amp;I68)-1</f>
        <v>1</v>
      </c>
      <c r="U68" s="24">
        <f t="shared" si="25"/>
        <v>0</v>
      </c>
      <c r="V68" s="21">
        <f t="shared" si="26"/>
        <v>1</v>
      </c>
      <c r="W68" s="25" t="str">
        <f t="shared" si="27"/>
        <v>50m</v>
      </c>
      <c r="X68" s="21" t="str">
        <f t="shared" si="28"/>
        <v>-50m</v>
      </c>
      <c r="Y68" s="22">
        <f t="shared" si="29"/>
        <v>0</v>
      </c>
      <c r="Z68" s="21">
        <f t="shared" si="30"/>
        <v>1</v>
      </c>
    </row>
    <row r="69" spans="1:26">
      <c r="A69" t="s">
        <v>65</v>
      </c>
      <c r="B69" t="s">
        <v>28</v>
      </c>
      <c r="C69" t="s">
        <v>204</v>
      </c>
      <c r="D69" s="7">
        <v>3</v>
      </c>
      <c r="E69" s="7">
        <v>1</v>
      </c>
      <c r="F69" s="7">
        <v>979</v>
      </c>
      <c r="G69" s="108">
        <v>8.1</v>
      </c>
      <c r="H69" s="91" t="str">
        <f t="shared" si="35"/>
        <v/>
      </c>
      <c r="I69" t="str">
        <f t="shared" si="31"/>
        <v>Taryn Ollett</v>
      </c>
      <c r="J69" s="7" t="str">
        <f t="shared" si="32"/>
        <v>U13</v>
      </c>
      <c r="K69" s="7" t="str">
        <f t="shared" si="33"/>
        <v>F</v>
      </c>
      <c r="L69" t="str">
        <f t="shared" si="34"/>
        <v>Kingston Upon Hull AC</v>
      </c>
      <c r="M69" s="21" t="str">
        <f t="shared" ref="M69:M132" si="36">IF(A69="",M68,TRIM(LEFT(A69,4)))</f>
        <v>U13</v>
      </c>
      <c r="N69" s="21" t="str">
        <f t="shared" ref="N69:N132" si="37">IF(B69="",N68,TRIM(LEFT(B69,4)))</f>
        <v>F</v>
      </c>
      <c r="O69" s="21" t="str">
        <f t="shared" ref="O69:O132" si="38">IF(C69="",O68,TRIM(LEFT(C69,4)))</f>
        <v>50m</v>
      </c>
      <c r="P69" s="3" t="str">
        <f t="shared" ref="P69:P135" si="39">IF(OR(O69="50m",O69="50mh"),"ok","ERROR")</f>
        <v>ok</v>
      </c>
      <c r="Q69" s="20" t="str">
        <f t="shared" ref="Q69:Q135" si="40">IF($F69="","-",IF(ISNA(VLOOKUP(I69,Entry_names,1,FALSE)),"error","ok"))</f>
        <v>ok</v>
      </c>
      <c r="R69" s="20" t="str">
        <f t="shared" ref="R69:R135" si="41">IF($F69="","-",IF(J69=M69,"ok","QUERY"))</f>
        <v>ok</v>
      </c>
      <c r="S69" s="20" t="str">
        <f t="shared" ref="S69:S135" si="42">IF($F69="","-",IF(K69=N69,"ok","QUERY"))</f>
        <v>ok</v>
      </c>
      <c r="T69" s="23">
        <f>COUNTIFS(O$2:O69,"="&amp;O69,I$2:I69,"="&amp;I69)-1</f>
        <v>0</v>
      </c>
      <c r="U69" s="24">
        <f t="shared" ref="U69:U135" si="43">IF(G69=0,0,G69+T69/10000)</f>
        <v>8.1</v>
      </c>
      <c r="V69" s="21">
        <f t="shared" ref="V69:V135" si="44">COUNTIFS(I$2:I$1518,"="&amp;I69,O$2:O$1518,"="&amp;O69,U$2:U$1518,"&lt;"&amp;U69)+1</f>
        <v>1</v>
      </c>
      <c r="W69" s="25" t="str">
        <f t="shared" ref="W69:W135" si="45">O69&amp;IF(V69&gt;1,"Slower","")</f>
        <v>50m</v>
      </c>
      <c r="X69" s="21" t="str">
        <f t="shared" ref="X69:X135" si="46">I69&amp;W69</f>
        <v>Taryn Ollett50m</v>
      </c>
      <c r="Y69" s="22">
        <f t="shared" ref="Y69:Y135" si="47">G69</f>
        <v>8.1</v>
      </c>
      <c r="Z69" s="21">
        <f t="shared" ref="Z69:Z135" si="48">COUNTIFS(K$2:K$1518,"="&amp;K69,J$2:J$1518,"="&amp;J69,W$2:W$1518,"="&amp;W69,Y$2:Y$1518,"&lt;"&amp;Y69)+1</f>
        <v>8</v>
      </c>
    </row>
    <row r="70" spans="1:26">
      <c r="E70" s="7">
        <v>2</v>
      </c>
      <c r="F70" s="7">
        <v>918</v>
      </c>
      <c r="G70" s="108">
        <v>8.3000000000000007</v>
      </c>
      <c r="H70" s="91" t="str">
        <f t="shared" si="35"/>
        <v>-</v>
      </c>
      <c r="I70" t="str">
        <f t="shared" si="31"/>
        <v>Sophie Watkins</v>
      </c>
      <c r="J70" s="7" t="str">
        <f t="shared" si="32"/>
        <v>U13</v>
      </c>
      <c r="K70" s="7" t="str">
        <f t="shared" si="33"/>
        <v>F</v>
      </c>
      <c r="L70" t="str">
        <f t="shared" si="34"/>
        <v>Holmfirth Harriers</v>
      </c>
      <c r="M70" s="21" t="str">
        <f t="shared" si="36"/>
        <v>U13</v>
      </c>
      <c r="N70" s="21" t="str">
        <f t="shared" si="37"/>
        <v>F</v>
      </c>
      <c r="O70" s="21" t="str">
        <f t="shared" si="38"/>
        <v>50m</v>
      </c>
      <c r="P70" s="3" t="str">
        <f t="shared" si="39"/>
        <v>ok</v>
      </c>
      <c r="Q70" s="20" t="str">
        <f t="shared" si="40"/>
        <v>ok</v>
      </c>
      <c r="R70" s="20" t="str">
        <f t="shared" si="41"/>
        <v>ok</v>
      </c>
      <c r="S70" s="20" t="str">
        <f t="shared" si="42"/>
        <v>ok</v>
      </c>
      <c r="T70" s="23">
        <f>COUNTIFS(O$2:O70,"="&amp;O70,I$2:I70,"="&amp;I70)-1</f>
        <v>0</v>
      </c>
      <c r="U70" s="24">
        <f t="shared" si="43"/>
        <v>8.3000000000000007</v>
      </c>
      <c r="V70" s="21">
        <f t="shared" si="44"/>
        <v>2</v>
      </c>
      <c r="W70" s="25" t="str">
        <f t="shared" si="45"/>
        <v>50mSlower</v>
      </c>
      <c r="X70" s="21" t="str">
        <f t="shared" si="46"/>
        <v>Sophie Watkins50mSlower</v>
      </c>
      <c r="Y70" s="22">
        <f t="shared" si="47"/>
        <v>8.3000000000000007</v>
      </c>
      <c r="Z70" s="21">
        <f t="shared" si="48"/>
        <v>10</v>
      </c>
    </row>
    <row r="71" spans="1:26">
      <c r="E71" s="7">
        <v>3</v>
      </c>
      <c r="F71" s="7">
        <v>199</v>
      </c>
      <c r="G71" s="108">
        <v>8.3000000000000007</v>
      </c>
      <c r="H71" s="91" t="str">
        <f t="shared" si="35"/>
        <v>-</v>
      </c>
      <c r="I71" t="str">
        <f t="shared" si="31"/>
        <v>Lucy Hird</v>
      </c>
      <c r="J71" s="7" t="str">
        <f t="shared" si="32"/>
        <v>U13</v>
      </c>
      <c r="K71" s="7" t="str">
        <f t="shared" si="33"/>
        <v>F</v>
      </c>
      <c r="L71" t="str">
        <f t="shared" si="34"/>
        <v>Spenborough &amp; District AC</v>
      </c>
      <c r="M71" s="21" t="str">
        <f t="shared" si="36"/>
        <v>U13</v>
      </c>
      <c r="N71" s="21" t="str">
        <f t="shared" si="37"/>
        <v>F</v>
      </c>
      <c r="O71" s="21" t="str">
        <f t="shared" si="38"/>
        <v>50m</v>
      </c>
      <c r="P71" s="3" t="str">
        <f t="shared" si="39"/>
        <v>ok</v>
      </c>
      <c r="Q71" s="20" t="str">
        <f t="shared" si="40"/>
        <v>ok</v>
      </c>
      <c r="R71" s="20" t="str">
        <f t="shared" si="41"/>
        <v>ok</v>
      </c>
      <c r="S71" s="20" t="str">
        <f t="shared" si="42"/>
        <v>ok</v>
      </c>
      <c r="T71" s="23">
        <f>COUNTIFS(O$2:O71,"="&amp;O71,I$2:I71,"="&amp;I71)-1</f>
        <v>0</v>
      </c>
      <c r="U71" s="24">
        <f t="shared" si="43"/>
        <v>8.3000000000000007</v>
      </c>
      <c r="V71" s="21">
        <f t="shared" si="44"/>
        <v>2</v>
      </c>
      <c r="W71" s="25" t="str">
        <f t="shared" si="45"/>
        <v>50mSlower</v>
      </c>
      <c r="X71" s="21" t="str">
        <f t="shared" si="46"/>
        <v>Lucy Hird50mSlower</v>
      </c>
      <c r="Y71" s="22">
        <f t="shared" si="47"/>
        <v>8.3000000000000007</v>
      </c>
      <c r="Z71" s="21">
        <f t="shared" si="48"/>
        <v>10</v>
      </c>
    </row>
    <row r="72" spans="1:26">
      <c r="E72" s="7">
        <v>4</v>
      </c>
      <c r="F72" s="7">
        <v>972</v>
      </c>
      <c r="G72" s="108">
        <v>8.6999999999999993</v>
      </c>
      <c r="H72" s="91" t="str">
        <f t="shared" si="35"/>
        <v>-</v>
      </c>
      <c r="I72" t="str">
        <f t="shared" si="31"/>
        <v>Gabi Lauce</v>
      </c>
      <c r="J72" s="7" t="str">
        <f t="shared" si="32"/>
        <v>U13</v>
      </c>
      <c r="K72" s="7" t="str">
        <f t="shared" si="33"/>
        <v>F</v>
      </c>
      <c r="L72" t="str">
        <f t="shared" si="34"/>
        <v>Spenborough &amp; District AC</v>
      </c>
      <c r="M72" s="21" t="str">
        <f t="shared" si="36"/>
        <v>U13</v>
      </c>
      <c r="N72" s="21" t="str">
        <f t="shared" si="37"/>
        <v>F</v>
      </c>
      <c r="O72" s="21" t="str">
        <f t="shared" si="38"/>
        <v>50m</v>
      </c>
      <c r="P72" s="3" t="str">
        <f t="shared" si="39"/>
        <v>ok</v>
      </c>
      <c r="Q72" s="20" t="str">
        <f t="shared" si="40"/>
        <v>ok</v>
      </c>
      <c r="R72" s="20" t="str">
        <f t="shared" si="41"/>
        <v>ok</v>
      </c>
      <c r="S72" s="20" t="str">
        <f t="shared" si="42"/>
        <v>ok</v>
      </c>
      <c r="T72" s="23">
        <f>COUNTIFS(O$2:O72,"="&amp;O72,I$2:I72,"="&amp;I72)-1</f>
        <v>0</v>
      </c>
      <c r="U72" s="24">
        <f t="shared" si="43"/>
        <v>8.6999999999999993</v>
      </c>
      <c r="V72" s="21">
        <f t="shared" si="44"/>
        <v>2</v>
      </c>
      <c r="W72" s="25" t="str">
        <f t="shared" si="45"/>
        <v>50mSlower</v>
      </c>
      <c r="X72" s="21" t="str">
        <f t="shared" si="46"/>
        <v>Gabi Lauce50mSlower</v>
      </c>
      <c r="Y72" s="22">
        <f t="shared" si="47"/>
        <v>8.6999999999999993</v>
      </c>
      <c r="Z72" s="21">
        <f t="shared" si="48"/>
        <v>15</v>
      </c>
    </row>
    <row r="73" spans="1:26">
      <c r="G73" s="108"/>
      <c r="H73" s="91" t="str">
        <f t="shared" si="35"/>
        <v>-</v>
      </c>
      <c r="I73" t="str">
        <f t="shared" si="31"/>
        <v>-</v>
      </c>
      <c r="J73" s="7" t="str">
        <f t="shared" si="32"/>
        <v>-</v>
      </c>
      <c r="K73" s="7" t="str">
        <f t="shared" si="33"/>
        <v>-</v>
      </c>
      <c r="L73" t="str">
        <f t="shared" si="34"/>
        <v>-</v>
      </c>
      <c r="M73" s="21" t="str">
        <f t="shared" si="36"/>
        <v>U13</v>
      </c>
      <c r="N73" s="21" t="str">
        <f t="shared" si="37"/>
        <v>F</v>
      </c>
      <c r="O73" s="21" t="str">
        <f t="shared" si="38"/>
        <v>50m</v>
      </c>
      <c r="P73" s="3" t="str">
        <f t="shared" si="39"/>
        <v>ok</v>
      </c>
      <c r="Q73" s="20" t="str">
        <f t="shared" si="40"/>
        <v>-</v>
      </c>
      <c r="R73" s="20" t="str">
        <f t="shared" si="41"/>
        <v>-</v>
      </c>
      <c r="S73" s="20" t="str">
        <f t="shared" si="42"/>
        <v>-</v>
      </c>
      <c r="T73" s="23">
        <f>COUNTIFS(O$2:O73,"="&amp;O73,I$2:I73,"="&amp;I73)-1</f>
        <v>2</v>
      </c>
      <c r="U73" s="24">
        <f t="shared" si="43"/>
        <v>0</v>
      </c>
      <c r="V73" s="21">
        <f t="shared" si="44"/>
        <v>1</v>
      </c>
      <c r="W73" s="25" t="str">
        <f t="shared" si="45"/>
        <v>50m</v>
      </c>
      <c r="X73" s="21" t="str">
        <f t="shared" si="46"/>
        <v>-50m</v>
      </c>
      <c r="Y73" s="22">
        <f t="shared" si="47"/>
        <v>0</v>
      </c>
      <c r="Z73" s="21">
        <f t="shared" si="48"/>
        <v>1</v>
      </c>
    </row>
    <row r="74" spans="1:26">
      <c r="A74" t="s">
        <v>65</v>
      </c>
      <c r="B74" t="s">
        <v>28</v>
      </c>
      <c r="C74" t="s">
        <v>204</v>
      </c>
      <c r="D74" s="7">
        <v>4</v>
      </c>
      <c r="E74" s="7">
        <v>1</v>
      </c>
      <c r="F74" s="7">
        <v>975</v>
      </c>
      <c r="G74" s="108">
        <v>8.1999999999999993</v>
      </c>
      <c r="H74" s="91" t="str">
        <f t="shared" si="35"/>
        <v/>
      </c>
      <c r="I74" t="str">
        <f t="shared" si="31"/>
        <v>Holly Swanborough</v>
      </c>
      <c r="J74" s="7" t="str">
        <f t="shared" si="32"/>
        <v>U13</v>
      </c>
      <c r="K74" s="7" t="str">
        <f t="shared" si="33"/>
        <v>F</v>
      </c>
      <c r="L74" t="str">
        <f t="shared" si="34"/>
        <v>Kingston Upon Hull AC</v>
      </c>
      <c r="M74" s="21" t="str">
        <f t="shared" si="36"/>
        <v>U13</v>
      </c>
      <c r="N74" s="21" t="str">
        <f t="shared" si="37"/>
        <v>F</v>
      </c>
      <c r="O74" s="21" t="str">
        <f t="shared" si="38"/>
        <v>50m</v>
      </c>
      <c r="P74" s="3" t="str">
        <f t="shared" si="39"/>
        <v>ok</v>
      </c>
      <c r="Q74" s="20" t="str">
        <f t="shared" si="40"/>
        <v>ok</v>
      </c>
      <c r="R74" s="20" t="str">
        <f t="shared" si="41"/>
        <v>ok</v>
      </c>
      <c r="S74" s="20" t="str">
        <f t="shared" si="42"/>
        <v>ok</v>
      </c>
      <c r="T74" s="23">
        <f>COUNTIFS(O$2:O74,"="&amp;O74,I$2:I74,"="&amp;I74)-1</f>
        <v>0</v>
      </c>
      <c r="U74" s="24">
        <f t="shared" si="43"/>
        <v>8.1999999999999993</v>
      </c>
      <c r="V74" s="21">
        <f t="shared" si="44"/>
        <v>1</v>
      </c>
      <c r="W74" s="25" t="str">
        <f t="shared" si="45"/>
        <v>50m</v>
      </c>
      <c r="X74" s="21" t="str">
        <f t="shared" si="46"/>
        <v>Holly Swanborough50m</v>
      </c>
      <c r="Y74" s="22">
        <f t="shared" si="47"/>
        <v>8.1999999999999993</v>
      </c>
      <c r="Z74" s="21">
        <f t="shared" si="48"/>
        <v>11</v>
      </c>
    </row>
    <row r="75" spans="1:26">
      <c r="E75" s="7">
        <v>2</v>
      </c>
      <c r="F75" s="7">
        <v>197</v>
      </c>
      <c r="G75" s="108">
        <v>8.6</v>
      </c>
      <c r="H75" s="91" t="str">
        <f t="shared" si="35"/>
        <v>-</v>
      </c>
      <c r="I75" t="str">
        <f t="shared" si="31"/>
        <v>Connie Johnson</v>
      </c>
      <c r="J75" s="7" t="str">
        <f t="shared" si="32"/>
        <v>U13</v>
      </c>
      <c r="K75" s="7" t="str">
        <f t="shared" si="33"/>
        <v>F</v>
      </c>
      <c r="L75" t="str">
        <f t="shared" si="34"/>
        <v>Vale of York Athletics Community</v>
      </c>
      <c r="M75" s="21" t="str">
        <f t="shared" si="36"/>
        <v>U13</v>
      </c>
      <c r="N75" s="21" t="str">
        <f t="shared" si="37"/>
        <v>F</v>
      </c>
      <c r="O75" s="21" t="str">
        <f t="shared" si="38"/>
        <v>50m</v>
      </c>
      <c r="P75" s="3" t="str">
        <f t="shared" si="39"/>
        <v>ok</v>
      </c>
      <c r="Q75" s="20" t="str">
        <f t="shared" si="40"/>
        <v>ok</v>
      </c>
      <c r="R75" s="20" t="str">
        <f t="shared" si="41"/>
        <v>ok</v>
      </c>
      <c r="S75" s="20" t="str">
        <f t="shared" si="42"/>
        <v>ok</v>
      </c>
      <c r="T75" s="23">
        <f>COUNTIFS(O$2:O75,"="&amp;O75,I$2:I75,"="&amp;I75)-1</f>
        <v>0</v>
      </c>
      <c r="U75" s="24">
        <f t="shared" si="43"/>
        <v>8.6</v>
      </c>
      <c r="V75" s="21">
        <f t="shared" si="44"/>
        <v>2</v>
      </c>
      <c r="W75" s="25" t="str">
        <f t="shared" si="45"/>
        <v>50mSlower</v>
      </c>
      <c r="X75" s="21" t="str">
        <f t="shared" si="46"/>
        <v>Connie Johnson50mSlower</v>
      </c>
      <c r="Y75" s="22">
        <f t="shared" si="47"/>
        <v>8.6</v>
      </c>
      <c r="Z75" s="21">
        <f t="shared" si="48"/>
        <v>14</v>
      </c>
    </row>
    <row r="76" spans="1:26">
      <c r="E76" s="7">
        <v>3</v>
      </c>
      <c r="F76" s="7">
        <v>916</v>
      </c>
      <c r="G76" s="108">
        <v>9.3000000000000007</v>
      </c>
      <c r="H76" s="91" t="str">
        <f t="shared" si="35"/>
        <v>-</v>
      </c>
      <c r="I76" t="str">
        <f t="shared" si="31"/>
        <v>Hannah Adam</v>
      </c>
      <c r="J76" s="7" t="str">
        <f t="shared" si="32"/>
        <v>U13</v>
      </c>
      <c r="K76" s="7" t="str">
        <f t="shared" si="33"/>
        <v>F</v>
      </c>
      <c r="L76" t="str">
        <f t="shared" si="34"/>
        <v>Wakefield District Harriers &amp;AC</v>
      </c>
      <c r="M76" s="21" t="str">
        <f t="shared" si="36"/>
        <v>U13</v>
      </c>
      <c r="N76" s="21" t="str">
        <f t="shared" si="37"/>
        <v>F</v>
      </c>
      <c r="O76" s="21" t="str">
        <f t="shared" si="38"/>
        <v>50m</v>
      </c>
      <c r="P76" s="3" t="str">
        <f t="shared" si="39"/>
        <v>ok</v>
      </c>
      <c r="Q76" s="20" t="str">
        <f t="shared" si="40"/>
        <v>ok</v>
      </c>
      <c r="R76" s="20" t="str">
        <f t="shared" si="41"/>
        <v>ok</v>
      </c>
      <c r="S76" s="20" t="str">
        <f t="shared" si="42"/>
        <v>ok</v>
      </c>
      <c r="T76" s="23">
        <f>COUNTIFS(O$2:O76,"="&amp;O76,I$2:I76,"="&amp;I76)-1</f>
        <v>0</v>
      </c>
      <c r="U76" s="24">
        <f t="shared" si="43"/>
        <v>9.3000000000000007</v>
      </c>
      <c r="V76" s="21">
        <f t="shared" si="44"/>
        <v>2</v>
      </c>
      <c r="W76" s="25" t="str">
        <f t="shared" si="45"/>
        <v>50mSlower</v>
      </c>
      <c r="X76" s="21" t="str">
        <f t="shared" si="46"/>
        <v>Hannah Adam50mSlower</v>
      </c>
      <c r="Y76" s="22">
        <f t="shared" si="47"/>
        <v>9.3000000000000007</v>
      </c>
      <c r="Z76" s="21">
        <f t="shared" si="48"/>
        <v>16</v>
      </c>
    </row>
    <row r="77" spans="1:26">
      <c r="G77" s="108"/>
      <c r="H77" s="91" t="str">
        <f t="shared" si="35"/>
        <v>-</v>
      </c>
      <c r="I77" t="str">
        <f t="shared" si="31"/>
        <v>-</v>
      </c>
      <c r="J77" s="7" t="str">
        <f t="shared" si="32"/>
        <v>-</v>
      </c>
      <c r="K77" s="7" t="str">
        <f t="shared" si="33"/>
        <v>-</v>
      </c>
      <c r="L77" t="str">
        <f t="shared" si="34"/>
        <v>-</v>
      </c>
      <c r="M77" s="21" t="str">
        <f t="shared" si="36"/>
        <v>U13</v>
      </c>
      <c r="N77" s="21" t="str">
        <f t="shared" si="37"/>
        <v>F</v>
      </c>
      <c r="O77" s="21" t="str">
        <f t="shared" si="38"/>
        <v>50m</v>
      </c>
      <c r="P77" s="3" t="str">
        <f t="shared" si="39"/>
        <v>ok</v>
      </c>
      <c r="Q77" s="20" t="str">
        <f t="shared" si="40"/>
        <v>-</v>
      </c>
      <c r="R77" s="20" t="str">
        <f t="shared" si="41"/>
        <v>-</v>
      </c>
      <c r="S77" s="20" t="str">
        <f t="shared" si="42"/>
        <v>-</v>
      </c>
      <c r="T77" s="23">
        <f>COUNTIFS(O$2:O77,"="&amp;O77,I$2:I77,"="&amp;I77)-1</f>
        <v>3</v>
      </c>
      <c r="U77" s="24">
        <f t="shared" si="43"/>
        <v>0</v>
      </c>
      <c r="V77" s="21">
        <f t="shared" si="44"/>
        <v>1</v>
      </c>
      <c r="W77" s="25" t="str">
        <f t="shared" si="45"/>
        <v>50m</v>
      </c>
      <c r="X77" s="21" t="str">
        <f t="shared" si="46"/>
        <v>-50m</v>
      </c>
      <c r="Y77" s="22">
        <f t="shared" si="47"/>
        <v>0</v>
      </c>
      <c r="Z77" s="21">
        <f t="shared" si="48"/>
        <v>1</v>
      </c>
    </row>
    <row r="78" spans="1:26">
      <c r="G78" s="108"/>
      <c r="H78" s="91" t="str">
        <f t="shared" si="35"/>
        <v>-</v>
      </c>
      <c r="I78" t="str">
        <f t="shared" si="31"/>
        <v>-</v>
      </c>
      <c r="J78" s="7" t="str">
        <f t="shared" si="32"/>
        <v>-</v>
      </c>
      <c r="K78" s="7" t="str">
        <f t="shared" si="33"/>
        <v>-</v>
      </c>
      <c r="L78" t="str">
        <f t="shared" si="34"/>
        <v>-</v>
      </c>
      <c r="M78" s="21" t="str">
        <f t="shared" si="36"/>
        <v>U13</v>
      </c>
      <c r="N78" s="21" t="str">
        <f t="shared" si="37"/>
        <v>F</v>
      </c>
      <c r="O78" s="21" t="str">
        <f t="shared" si="38"/>
        <v>50m</v>
      </c>
      <c r="P78" s="3" t="str">
        <f t="shared" si="39"/>
        <v>ok</v>
      </c>
      <c r="Q78" s="20" t="str">
        <f t="shared" si="40"/>
        <v>-</v>
      </c>
      <c r="R78" s="20" t="str">
        <f t="shared" si="41"/>
        <v>-</v>
      </c>
      <c r="S78" s="20" t="str">
        <f t="shared" si="42"/>
        <v>-</v>
      </c>
      <c r="T78" s="23">
        <f>COUNTIFS(O$2:O78,"="&amp;O78,I$2:I78,"="&amp;I78)-1</f>
        <v>4</v>
      </c>
      <c r="U78" s="24">
        <f t="shared" si="43"/>
        <v>0</v>
      </c>
      <c r="V78" s="21">
        <f t="shared" si="44"/>
        <v>1</v>
      </c>
      <c r="W78" s="25" t="str">
        <f t="shared" si="45"/>
        <v>50m</v>
      </c>
      <c r="X78" s="21" t="str">
        <f t="shared" si="46"/>
        <v>-50m</v>
      </c>
      <c r="Y78" s="22">
        <f t="shared" si="47"/>
        <v>0</v>
      </c>
      <c r="Z78" s="21">
        <f t="shared" si="48"/>
        <v>1</v>
      </c>
    </row>
    <row r="79" spans="1:26">
      <c r="A79" t="s">
        <v>65</v>
      </c>
      <c r="B79" t="s">
        <v>28</v>
      </c>
      <c r="C79" t="s">
        <v>204</v>
      </c>
      <c r="D79" s="7">
        <v>5</v>
      </c>
      <c r="E79" s="7">
        <v>1</v>
      </c>
      <c r="F79" s="7">
        <v>915</v>
      </c>
      <c r="G79" s="108">
        <v>8.1999999999999993</v>
      </c>
      <c r="H79" s="91" t="str">
        <f t="shared" si="35"/>
        <v>-</v>
      </c>
      <c r="I79" t="str">
        <f t="shared" si="31"/>
        <v>Leticia De Jong</v>
      </c>
      <c r="J79" s="7" t="str">
        <f t="shared" si="32"/>
        <v>U13</v>
      </c>
      <c r="K79" s="7" t="str">
        <f t="shared" si="33"/>
        <v>F</v>
      </c>
      <c r="L79" t="str">
        <f t="shared" si="34"/>
        <v>Hallamshire Harriers Sheffield</v>
      </c>
      <c r="M79" s="21" t="str">
        <f t="shared" si="36"/>
        <v>U13</v>
      </c>
      <c r="N79" s="21" t="str">
        <f t="shared" si="37"/>
        <v>F</v>
      </c>
      <c r="O79" s="21" t="str">
        <f t="shared" si="38"/>
        <v>50m</v>
      </c>
      <c r="P79" s="3" t="str">
        <f t="shared" si="39"/>
        <v>ok</v>
      </c>
      <c r="Q79" s="20" t="str">
        <f t="shared" si="40"/>
        <v>ok</v>
      </c>
      <c r="R79" s="20" t="str">
        <f t="shared" si="41"/>
        <v>ok</v>
      </c>
      <c r="S79" s="20" t="str">
        <f t="shared" si="42"/>
        <v>ok</v>
      </c>
      <c r="T79" s="23">
        <f>COUNTIFS(O$2:O79,"="&amp;O79,I$2:I79,"="&amp;I79)-1</f>
        <v>0</v>
      </c>
      <c r="U79" s="24">
        <f t="shared" si="43"/>
        <v>8.1999999999999993</v>
      </c>
      <c r="V79" s="21">
        <f t="shared" si="44"/>
        <v>2</v>
      </c>
      <c r="W79" s="25" t="str">
        <f t="shared" si="45"/>
        <v>50mSlower</v>
      </c>
      <c r="X79" s="21" t="str">
        <f t="shared" si="46"/>
        <v>Leticia De Jong50mSlower</v>
      </c>
      <c r="Y79" s="22">
        <f t="shared" si="47"/>
        <v>8.1999999999999993</v>
      </c>
      <c r="Z79" s="21">
        <f t="shared" si="48"/>
        <v>9</v>
      </c>
    </row>
    <row r="80" spans="1:26">
      <c r="E80" s="7">
        <v>2</v>
      </c>
      <c r="F80" s="7">
        <v>905</v>
      </c>
      <c r="G80" s="108">
        <v>8.5</v>
      </c>
      <c r="H80" s="91" t="str">
        <f t="shared" si="35"/>
        <v>-</v>
      </c>
      <c r="I80" t="str">
        <f t="shared" si="31"/>
        <v>Gabrielle Piliponis</v>
      </c>
      <c r="J80" s="7" t="str">
        <f t="shared" si="32"/>
        <v>U13</v>
      </c>
      <c r="K80" s="7" t="str">
        <f t="shared" si="33"/>
        <v>F</v>
      </c>
      <c r="L80" t="str">
        <f t="shared" si="34"/>
        <v>Bradford Airedale AC</v>
      </c>
      <c r="M80" s="21" t="str">
        <f t="shared" si="36"/>
        <v>U13</v>
      </c>
      <c r="N80" s="21" t="str">
        <f t="shared" si="37"/>
        <v>F</v>
      </c>
      <c r="O80" s="21" t="str">
        <f t="shared" si="38"/>
        <v>50m</v>
      </c>
      <c r="P80" s="3" t="str">
        <f t="shared" si="39"/>
        <v>ok</v>
      </c>
      <c r="Q80" s="20" t="str">
        <f t="shared" si="40"/>
        <v>ok</v>
      </c>
      <c r="R80" s="20" t="str">
        <f t="shared" si="41"/>
        <v>ok</v>
      </c>
      <c r="S80" s="20" t="str">
        <f t="shared" si="42"/>
        <v>ok</v>
      </c>
      <c r="T80" s="23">
        <f>COUNTIFS(O$2:O80,"="&amp;O80,I$2:I80,"="&amp;I80)-1</f>
        <v>0</v>
      </c>
      <c r="U80" s="24">
        <f t="shared" si="43"/>
        <v>8.5</v>
      </c>
      <c r="V80" s="21">
        <f t="shared" si="44"/>
        <v>2</v>
      </c>
      <c r="W80" s="25" t="str">
        <f t="shared" si="45"/>
        <v>50mSlower</v>
      </c>
      <c r="X80" s="21" t="str">
        <f t="shared" si="46"/>
        <v>Gabrielle Piliponis50mSlower</v>
      </c>
      <c r="Y80" s="22">
        <f t="shared" si="47"/>
        <v>8.5</v>
      </c>
      <c r="Z80" s="21">
        <f t="shared" si="48"/>
        <v>13</v>
      </c>
    </row>
    <row r="81" spans="1:26">
      <c r="E81" s="7">
        <v>3</v>
      </c>
      <c r="F81" s="7">
        <v>384</v>
      </c>
      <c r="G81" s="108">
        <v>9.9</v>
      </c>
      <c r="H81" s="91" t="str">
        <f t="shared" si="35"/>
        <v>-</v>
      </c>
      <c r="I81" t="str">
        <f t="shared" si="31"/>
        <v>Ruby Townsend</v>
      </c>
      <c r="J81" s="7" t="str">
        <f t="shared" si="32"/>
        <v>U13</v>
      </c>
      <c r="K81" s="7" t="str">
        <f t="shared" si="33"/>
        <v>F</v>
      </c>
      <c r="L81" t="str">
        <f t="shared" si="34"/>
        <v>Rothwell Harriers &amp;AC</v>
      </c>
      <c r="M81" s="21" t="str">
        <f t="shared" si="36"/>
        <v>U13</v>
      </c>
      <c r="N81" s="21" t="str">
        <f t="shared" si="37"/>
        <v>F</v>
      </c>
      <c r="O81" s="21" t="str">
        <f t="shared" si="38"/>
        <v>50m</v>
      </c>
      <c r="P81" s="3" t="str">
        <f t="shared" si="39"/>
        <v>ok</v>
      </c>
      <c r="Q81" s="20" t="str">
        <f t="shared" si="40"/>
        <v>ok</v>
      </c>
      <c r="R81" s="20" t="str">
        <f t="shared" si="41"/>
        <v>ok</v>
      </c>
      <c r="S81" s="20" t="str">
        <f t="shared" si="42"/>
        <v>ok</v>
      </c>
      <c r="T81" s="23">
        <f>COUNTIFS(O$2:O81,"="&amp;O81,I$2:I81,"="&amp;I81)-1</f>
        <v>0</v>
      </c>
      <c r="U81" s="24">
        <f t="shared" si="43"/>
        <v>9.9</v>
      </c>
      <c r="V81" s="21">
        <f t="shared" si="44"/>
        <v>2</v>
      </c>
      <c r="W81" s="25" t="str">
        <f t="shared" si="45"/>
        <v>50mSlower</v>
      </c>
      <c r="X81" s="21" t="str">
        <f t="shared" si="46"/>
        <v>Ruby Townsend50mSlower</v>
      </c>
      <c r="Y81" s="22">
        <f t="shared" si="47"/>
        <v>9.9</v>
      </c>
      <c r="Z81" s="21">
        <f t="shared" si="48"/>
        <v>17</v>
      </c>
    </row>
    <row r="82" spans="1:26">
      <c r="G82" s="108"/>
      <c r="H82" s="91" t="str">
        <f t="shared" si="35"/>
        <v>-</v>
      </c>
      <c r="I82" t="str">
        <f t="shared" si="31"/>
        <v>-</v>
      </c>
      <c r="J82" s="7" t="str">
        <f t="shared" si="32"/>
        <v>-</v>
      </c>
      <c r="K82" s="7" t="str">
        <f t="shared" si="33"/>
        <v>-</v>
      </c>
      <c r="L82" t="str">
        <f t="shared" si="34"/>
        <v>-</v>
      </c>
      <c r="M82" s="21" t="str">
        <f t="shared" si="36"/>
        <v>U13</v>
      </c>
      <c r="N82" s="21" t="str">
        <f t="shared" si="37"/>
        <v>F</v>
      </c>
      <c r="O82" s="21" t="str">
        <f t="shared" si="38"/>
        <v>50m</v>
      </c>
      <c r="P82" s="3" t="str">
        <f t="shared" si="39"/>
        <v>ok</v>
      </c>
      <c r="Q82" s="20" t="str">
        <f t="shared" si="40"/>
        <v>-</v>
      </c>
      <c r="R82" s="20" t="str">
        <f t="shared" si="41"/>
        <v>-</v>
      </c>
      <c r="S82" s="20" t="str">
        <f t="shared" si="42"/>
        <v>-</v>
      </c>
      <c r="T82" s="23">
        <f>COUNTIFS(O$2:O82,"="&amp;O82,I$2:I82,"="&amp;I82)-1</f>
        <v>5</v>
      </c>
      <c r="U82" s="24">
        <f t="shared" si="43"/>
        <v>0</v>
      </c>
      <c r="V82" s="21">
        <f t="shared" si="44"/>
        <v>1</v>
      </c>
      <c r="W82" s="25" t="str">
        <f t="shared" si="45"/>
        <v>50m</v>
      </c>
      <c r="X82" s="21" t="str">
        <f t="shared" si="46"/>
        <v>-50m</v>
      </c>
      <c r="Y82" s="22">
        <f t="shared" si="47"/>
        <v>0</v>
      </c>
      <c r="Z82" s="21">
        <f t="shared" si="48"/>
        <v>1</v>
      </c>
    </row>
    <row r="83" spans="1:26">
      <c r="G83" s="108"/>
      <c r="H83" s="91" t="str">
        <f t="shared" si="35"/>
        <v>-</v>
      </c>
      <c r="I83" t="str">
        <f t="shared" si="31"/>
        <v>-</v>
      </c>
      <c r="J83" s="7" t="str">
        <f t="shared" si="32"/>
        <v>-</v>
      </c>
      <c r="K83" s="7" t="str">
        <f t="shared" si="33"/>
        <v>-</v>
      </c>
      <c r="L83" t="str">
        <f t="shared" si="34"/>
        <v>-</v>
      </c>
      <c r="M83" s="21" t="str">
        <f t="shared" si="36"/>
        <v>U13</v>
      </c>
      <c r="N83" s="21" t="str">
        <f t="shared" si="37"/>
        <v>F</v>
      </c>
      <c r="O83" s="21" t="str">
        <f t="shared" si="38"/>
        <v>50m</v>
      </c>
      <c r="P83" s="3" t="str">
        <f t="shared" si="39"/>
        <v>ok</v>
      </c>
      <c r="Q83" s="20" t="str">
        <f t="shared" si="40"/>
        <v>-</v>
      </c>
      <c r="R83" s="20" t="str">
        <f t="shared" si="41"/>
        <v>-</v>
      </c>
      <c r="S83" s="20" t="str">
        <f t="shared" si="42"/>
        <v>-</v>
      </c>
      <c r="T83" s="23">
        <f>COUNTIFS(O$2:O83,"="&amp;O83,I$2:I83,"="&amp;I83)-1</f>
        <v>6</v>
      </c>
      <c r="U83" s="24">
        <f t="shared" si="43"/>
        <v>0</v>
      </c>
      <c r="V83" s="21">
        <f t="shared" si="44"/>
        <v>1</v>
      </c>
      <c r="W83" s="25" t="str">
        <f t="shared" si="45"/>
        <v>50m</v>
      </c>
      <c r="X83" s="21" t="str">
        <f t="shared" si="46"/>
        <v>-50m</v>
      </c>
      <c r="Y83" s="22">
        <f t="shared" si="47"/>
        <v>0</v>
      </c>
      <c r="Z83" s="21">
        <f t="shared" si="48"/>
        <v>1</v>
      </c>
    </row>
    <row r="84" spans="1:26">
      <c r="A84" t="s">
        <v>65</v>
      </c>
      <c r="B84" t="s">
        <v>1</v>
      </c>
      <c r="C84" t="s">
        <v>204</v>
      </c>
      <c r="D84" s="7">
        <v>1</v>
      </c>
      <c r="E84" s="7">
        <v>1</v>
      </c>
      <c r="F84" s="7">
        <v>931</v>
      </c>
      <c r="G84" s="108">
        <v>7.3</v>
      </c>
      <c r="H84" s="91" t="str">
        <f t="shared" si="35"/>
        <v>-</v>
      </c>
      <c r="I84" t="str">
        <f t="shared" si="31"/>
        <v>Ethan Ford</v>
      </c>
      <c r="J84" s="7" t="str">
        <f t="shared" si="32"/>
        <v>U13</v>
      </c>
      <c r="K84" s="7" t="str">
        <f t="shared" si="33"/>
        <v>M</v>
      </c>
      <c r="L84" t="str">
        <f t="shared" si="34"/>
        <v>Wakefield District Harriers &amp;AC</v>
      </c>
      <c r="M84" s="21" t="str">
        <f t="shared" si="36"/>
        <v>U13</v>
      </c>
      <c r="N84" s="21" t="str">
        <f t="shared" si="37"/>
        <v>M</v>
      </c>
      <c r="O84" s="21" t="str">
        <f t="shared" si="38"/>
        <v>50m</v>
      </c>
      <c r="P84" s="3" t="str">
        <f t="shared" si="39"/>
        <v>ok</v>
      </c>
      <c r="Q84" s="20" t="str">
        <f t="shared" si="40"/>
        <v>ok</v>
      </c>
      <c r="R84" s="20" t="str">
        <f t="shared" si="41"/>
        <v>ok</v>
      </c>
      <c r="S84" s="20" t="str">
        <f t="shared" si="42"/>
        <v>ok</v>
      </c>
      <c r="T84" s="23">
        <f>COUNTIFS(O$2:O84,"="&amp;O84,I$2:I84,"="&amp;I84)-1</f>
        <v>0</v>
      </c>
      <c r="U84" s="24">
        <f t="shared" si="43"/>
        <v>7.3</v>
      </c>
      <c r="V84" s="21">
        <f t="shared" si="44"/>
        <v>2</v>
      </c>
      <c r="W84" s="25" t="str">
        <f t="shared" si="45"/>
        <v>50mSlower</v>
      </c>
      <c r="X84" s="21" t="str">
        <f t="shared" si="46"/>
        <v>Ethan Ford50mSlower</v>
      </c>
      <c r="Y84" s="22">
        <f t="shared" si="47"/>
        <v>7.3</v>
      </c>
      <c r="Z84" s="21">
        <f t="shared" si="48"/>
        <v>1</v>
      </c>
    </row>
    <row r="85" spans="1:26">
      <c r="E85" s="7">
        <v>2</v>
      </c>
      <c r="F85" s="7">
        <v>63</v>
      </c>
      <c r="G85" s="108">
        <v>7.6</v>
      </c>
      <c r="H85" s="91">
        <f t="shared" si="35"/>
        <v>5</v>
      </c>
      <c r="I85" t="str">
        <f t="shared" si="31"/>
        <v>Tommy Rudd</v>
      </c>
      <c r="J85" s="7" t="str">
        <f t="shared" si="32"/>
        <v>U13</v>
      </c>
      <c r="K85" s="7" t="str">
        <f t="shared" si="33"/>
        <v>M</v>
      </c>
      <c r="L85" t="str">
        <f t="shared" si="34"/>
        <v>Wakefield District Harriers &amp;AC</v>
      </c>
      <c r="M85" s="21" t="str">
        <f t="shared" si="36"/>
        <v>U13</v>
      </c>
      <c r="N85" s="21" t="str">
        <f t="shared" si="37"/>
        <v>M</v>
      </c>
      <c r="O85" s="21" t="str">
        <f t="shared" si="38"/>
        <v>50m</v>
      </c>
      <c r="P85" s="3" t="str">
        <f t="shared" si="39"/>
        <v>ok</v>
      </c>
      <c r="Q85" s="20" t="str">
        <f t="shared" si="40"/>
        <v>ok</v>
      </c>
      <c r="R85" s="20" t="str">
        <f t="shared" si="41"/>
        <v>ok</v>
      </c>
      <c r="S85" s="20" t="str">
        <f t="shared" si="42"/>
        <v>ok</v>
      </c>
      <c r="T85" s="23">
        <f>COUNTIFS(O$2:O85,"="&amp;O85,I$2:I85,"="&amp;I85)-1</f>
        <v>0</v>
      </c>
      <c r="U85" s="24">
        <f t="shared" si="43"/>
        <v>7.6</v>
      </c>
      <c r="V85" s="21">
        <f t="shared" si="44"/>
        <v>1</v>
      </c>
      <c r="W85" s="25" t="str">
        <f t="shared" si="45"/>
        <v>50m</v>
      </c>
      <c r="X85" s="21" t="str">
        <f t="shared" si="46"/>
        <v>Tommy Rudd50m</v>
      </c>
      <c r="Y85" s="22">
        <f t="shared" si="47"/>
        <v>7.6</v>
      </c>
      <c r="Z85" s="21">
        <f t="shared" si="48"/>
        <v>2</v>
      </c>
    </row>
    <row r="86" spans="1:26">
      <c r="E86" s="7">
        <v>3</v>
      </c>
      <c r="F86" s="7">
        <v>40</v>
      </c>
      <c r="G86" s="108">
        <v>7.6</v>
      </c>
      <c r="H86" s="91">
        <f t="shared" si="35"/>
        <v>5</v>
      </c>
      <c r="I86" t="str">
        <f t="shared" si="31"/>
        <v>Timothy Akintolu</v>
      </c>
      <c r="J86" s="7" t="str">
        <f t="shared" si="32"/>
        <v>U13</v>
      </c>
      <c r="K86" s="7" t="str">
        <f t="shared" si="33"/>
        <v>M</v>
      </c>
      <c r="L86" t="str">
        <f t="shared" si="34"/>
        <v>Wakefield District Harriers &amp;AC</v>
      </c>
      <c r="M86" s="21" t="str">
        <f t="shared" si="36"/>
        <v>U13</v>
      </c>
      <c r="N86" s="21" t="str">
        <f t="shared" si="37"/>
        <v>M</v>
      </c>
      <c r="O86" s="21" t="str">
        <f t="shared" si="38"/>
        <v>50m</v>
      </c>
      <c r="P86" s="3" t="str">
        <f t="shared" si="39"/>
        <v>ok</v>
      </c>
      <c r="Q86" s="20" t="str">
        <f t="shared" si="40"/>
        <v>ok</v>
      </c>
      <c r="R86" s="20" t="str">
        <f t="shared" si="41"/>
        <v>ok</v>
      </c>
      <c r="S86" s="20" t="str">
        <f t="shared" si="42"/>
        <v>ok</v>
      </c>
      <c r="T86" s="23">
        <f>COUNTIFS(O$2:O86,"="&amp;O86,I$2:I86,"="&amp;I86)-1</f>
        <v>0</v>
      </c>
      <c r="U86" s="24">
        <f t="shared" si="43"/>
        <v>7.6</v>
      </c>
      <c r="V86" s="21">
        <f t="shared" si="44"/>
        <v>1</v>
      </c>
      <c r="W86" s="25" t="str">
        <f t="shared" si="45"/>
        <v>50m</v>
      </c>
      <c r="X86" s="21" t="str">
        <f t="shared" si="46"/>
        <v>Timothy Akintolu50m</v>
      </c>
      <c r="Y86" s="22">
        <f t="shared" si="47"/>
        <v>7.6</v>
      </c>
      <c r="Z86" s="21">
        <f t="shared" si="48"/>
        <v>2</v>
      </c>
    </row>
    <row r="87" spans="1:26">
      <c r="E87" s="7">
        <v>4</v>
      </c>
      <c r="F87" s="7">
        <v>925</v>
      </c>
      <c r="G87" s="108">
        <v>7.7</v>
      </c>
      <c r="H87" s="91">
        <f t="shared" si="35"/>
        <v>3</v>
      </c>
      <c r="I87" t="str">
        <f t="shared" si="31"/>
        <v>Kieran Hird</v>
      </c>
      <c r="J87" s="7" t="str">
        <f t="shared" si="32"/>
        <v>U13</v>
      </c>
      <c r="K87" s="7" t="str">
        <f t="shared" si="33"/>
        <v>M</v>
      </c>
      <c r="L87" t="str">
        <f t="shared" si="34"/>
        <v>Spenborough &amp; District AC</v>
      </c>
      <c r="M87" s="21" t="str">
        <f t="shared" si="36"/>
        <v>U13</v>
      </c>
      <c r="N87" s="21" t="str">
        <f t="shared" si="37"/>
        <v>M</v>
      </c>
      <c r="O87" s="21" t="str">
        <f t="shared" si="38"/>
        <v>50m</v>
      </c>
      <c r="P87" s="3" t="str">
        <f t="shared" si="39"/>
        <v>ok</v>
      </c>
      <c r="Q87" s="20" t="str">
        <f t="shared" si="40"/>
        <v>ok</v>
      </c>
      <c r="R87" s="20" t="str">
        <f t="shared" si="41"/>
        <v>ok</v>
      </c>
      <c r="S87" s="20" t="str">
        <f t="shared" si="42"/>
        <v>ok</v>
      </c>
      <c r="T87" s="23">
        <f>COUNTIFS(O$2:O87,"="&amp;O87,I$2:I87,"="&amp;I87)-1</f>
        <v>0</v>
      </c>
      <c r="U87" s="24">
        <f t="shared" si="43"/>
        <v>7.7</v>
      </c>
      <c r="V87" s="21">
        <f t="shared" si="44"/>
        <v>1</v>
      </c>
      <c r="W87" s="25" t="str">
        <f t="shared" si="45"/>
        <v>50m</v>
      </c>
      <c r="X87" s="21" t="str">
        <f t="shared" si="46"/>
        <v>Kieran Hird50m</v>
      </c>
      <c r="Y87" s="22">
        <f t="shared" si="47"/>
        <v>7.7</v>
      </c>
      <c r="Z87" s="21">
        <f t="shared" si="48"/>
        <v>4</v>
      </c>
    </row>
    <row r="88" spans="1:26">
      <c r="G88" s="108"/>
      <c r="H88" s="91" t="str">
        <f t="shared" si="35"/>
        <v>-</v>
      </c>
      <c r="I88" t="str">
        <f t="shared" si="31"/>
        <v>-</v>
      </c>
      <c r="J88" s="7" t="str">
        <f t="shared" si="32"/>
        <v>-</v>
      </c>
      <c r="K88" s="7" t="str">
        <f t="shared" si="33"/>
        <v>-</v>
      </c>
      <c r="L88" t="str">
        <f t="shared" si="34"/>
        <v>-</v>
      </c>
      <c r="M88" s="21" t="str">
        <f t="shared" si="36"/>
        <v>U13</v>
      </c>
      <c r="N88" s="21" t="str">
        <f t="shared" si="37"/>
        <v>M</v>
      </c>
      <c r="O88" s="21" t="str">
        <f t="shared" si="38"/>
        <v>50m</v>
      </c>
      <c r="P88" s="3" t="str">
        <f t="shared" si="39"/>
        <v>ok</v>
      </c>
      <c r="Q88" s="20" t="str">
        <f t="shared" si="40"/>
        <v>-</v>
      </c>
      <c r="R88" s="20" t="str">
        <f t="shared" si="41"/>
        <v>-</v>
      </c>
      <c r="S88" s="20" t="str">
        <f t="shared" si="42"/>
        <v>-</v>
      </c>
      <c r="T88" s="23">
        <f>COUNTIFS(O$2:O88,"="&amp;O88,I$2:I88,"="&amp;I88)-1</f>
        <v>7</v>
      </c>
      <c r="U88" s="24">
        <f t="shared" si="43"/>
        <v>0</v>
      </c>
      <c r="V88" s="21">
        <f t="shared" si="44"/>
        <v>1</v>
      </c>
      <c r="W88" s="25" t="str">
        <f t="shared" si="45"/>
        <v>50m</v>
      </c>
      <c r="X88" s="21" t="str">
        <f t="shared" si="46"/>
        <v>-50m</v>
      </c>
      <c r="Y88" s="22">
        <f t="shared" si="47"/>
        <v>0</v>
      </c>
      <c r="Z88" s="21">
        <f t="shared" si="48"/>
        <v>1</v>
      </c>
    </row>
    <row r="89" spans="1:26">
      <c r="A89" t="s">
        <v>65</v>
      </c>
      <c r="B89" t="s">
        <v>1</v>
      </c>
      <c r="C89" t="s">
        <v>204</v>
      </c>
      <c r="D89" s="7">
        <v>2</v>
      </c>
      <c r="E89" s="7">
        <v>1</v>
      </c>
      <c r="F89" s="7">
        <v>926</v>
      </c>
      <c r="G89" s="108">
        <v>8</v>
      </c>
      <c r="H89" s="91">
        <f t="shared" si="35"/>
        <v>1</v>
      </c>
      <c r="I89" t="str">
        <f t="shared" si="31"/>
        <v>Frankie Fox</v>
      </c>
      <c r="J89" s="7" t="str">
        <f t="shared" si="32"/>
        <v>U13</v>
      </c>
      <c r="K89" s="7" t="str">
        <f t="shared" si="33"/>
        <v>M</v>
      </c>
      <c r="L89" t="str">
        <f t="shared" si="34"/>
        <v>Leeds city AC</v>
      </c>
      <c r="M89" s="21" t="str">
        <f t="shared" si="36"/>
        <v>U13</v>
      </c>
      <c r="N89" s="21" t="str">
        <f t="shared" si="37"/>
        <v>M</v>
      </c>
      <c r="O89" s="21" t="str">
        <f t="shared" si="38"/>
        <v>50m</v>
      </c>
      <c r="P89" s="3" t="str">
        <f t="shared" si="39"/>
        <v>ok</v>
      </c>
      <c r="Q89" s="20" t="str">
        <f t="shared" si="40"/>
        <v>ok</v>
      </c>
      <c r="R89" s="20" t="str">
        <f t="shared" si="41"/>
        <v>ok</v>
      </c>
      <c r="S89" s="20" t="str">
        <f t="shared" si="42"/>
        <v>ok</v>
      </c>
      <c r="T89" s="23">
        <f>COUNTIFS(O$2:O89,"="&amp;O89,I$2:I89,"="&amp;I89)-1</f>
        <v>0</v>
      </c>
      <c r="U89" s="24">
        <f t="shared" si="43"/>
        <v>8</v>
      </c>
      <c r="V89" s="21">
        <f t="shared" si="44"/>
        <v>1</v>
      </c>
      <c r="W89" s="25" t="str">
        <f t="shared" si="45"/>
        <v>50m</v>
      </c>
      <c r="X89" s="21" t="str">
        <f t="shared" si="46"/>
        <v>Frankie Fox50m</v>
      </c>
      <c r="Y89" s="22">
        <f t="shared" si="47"/>
        <v>8</v>
      </c>
      <c r="Z89" s="21">
        <f t="shared" si="48"/>
        <v>6</v>
      </c>
    </row>
    <row r="90" spans="1:26">
      <c r="E90" s="7">
        <v>2</v>
      </c>
      <c r="F90" s="7">
        <v>43</v>
      </c>
      <c r="G90" s="108">
        <v>8.1</v>
      </c>
      <c r="H90" s="91" t="str">
        <f t="shared" si="35"/>
        <v>-</v>
      </c>
      <c r="I90" t="str">
        <f t="shared" si="31"/>
        <v>Lochlan Ruddock</v>
      </c>
      <c r="J90" s="7" t="str">
        <f t="shared" si="32"/>
        <v>U13</v>
      </c>
      <c r="K90" s="7" t="str">
        <f t="shared" si="33"/>
        <v>M</v>
      </c>
      <c r="L90" t="str">
        <f t="shared" si="34"/>
        <v>Wakefield District Harriers &amp;AC</v>
      </c>
      <c r="M90" s="21" t="str">
        <f t="shared" si="36"/>
        <v>U13</v>
      </c>
      <c r="N90" s="21" t="str">
        <f t="shared" si="37"/>
        <v>M</v>
      </c>
      <c r="O90" s="21" t="str">
        <f t="shared" si="38"/>
        <v>50m</v>
      </c>
      <c r="P90" s="3" t="str">
        <f t="shared" si="39"/>
        <v>ok</v>
      </c>
      <c r="Q90" s="20" t="str">
        <f t="shared" si="40"/>
        <v>ok</v>
      </c>
      <c r="R90" s="20" t="str">
        <f t="shared" si="41"/>
        <v>ok</v>
      </c>
      <c r="S90" s="20" t="str">
        <f t="shared" si="42"/>
        <v>ok</v>
      </c>
      <c r="T90" s="23">
        <f>COUNTIFS(O$2:O90,"="&amp;O90,I$2:I90,"="&amp;I90)-1</f>
        <v>0</v>
      </c>
      <c r="U90" s="24">
        <f t="shared" si="43"/>
        <v>8.1</v>
      </c>
      <c r="V90" s="21">
        <f t="shared" si="44"/>
        <v>2</v>
      </c>
      <c r="W90" s="25" t="str">
        <f t="shared" si="45"/>
        <v>50mSlower</v>
      </c>
      <c r="X90" s="21" t="str">
        <f t="shared" si="46"/>
        <v>Lochlan Ruddock50mSlower</v>
      </c>
      <c r="Y90" s="22">
        <f t="shared" si="47"/>
        <v>8.1</v>
      </c>
      <c r="Z90" s="21">
        <f t="shared" si="48"/>
        <v>6</v>
      </c>
    </row>
    <row r="91" spans="1:26">
      <c r="E91" s="7">
        <v>3</v>
      </c>
      <c r="F91" s="7">
        <v>923</v>
      </c>
      <c r="G91" s="108">
        <v>8.9</v>
      </c>
      <c r="H91" s="91" t="str">
        <f t="shared" si="35"/>
        <v>-</v>
      </c>
      <c r="I91" t="str">
        <f t="shared" si="31"/>
        <v>Diego Piana</v>
      </c>
      <c r="J91" s="7" t="str">
        <f t="shared" si="32"/>
        <v>U13</v>
      </c>
      <c r="K91" s="7" t="str">
        <f t="shared" si="33"/>
        <v>M</v>
      </c>
      <c r="L91" t="str">
        <f t="shared" si="34"/>
        <v>Leeds city AC</v>
      </c>
      <c r="M91" s="21" t="str">
        <f t="shared" si="36"/>
        <v>U13</v>
      </c>
      <c r="N91" s="21" t="str">
        <f t="shared" si="37"/>
        <v>M</v>
      </c>
      <c r="O91" s="21" t="str">
        <f t="shared" si="38"/>
        <v>50m</v>
      </c>
      <c r="P91" s="3" t="str">
        <f t="shared" si="39"/>
        <v>ok</v>
      </c>
      <c r="Q91" s="20" t="str">
        <f t="shared" si="40"/>
        <v>ok</v>
      </c>
      <c r="R91" s="20" t="str">
        <f t="shared" si="41"/>
        <v>ok</v>
      </c>
      <c r="S91" s="20" t="str">
        <f t="shared" si="42"/>
        <v>ok</v>
      </c>
      <c r="T91" s="23">
        <f>COUNTIFS(O$2:O91,"="&amp;O91,I$2:I91,"="&amp;I91)-1</f>
        <v>0</v>
      </c>
      <c r="U91" s="24">
        <f t="shared" si="43"/>
        <v>8.9</v>
      </c>
      <c r="V91" s="21">
        <f t="shared" si="44"/>
        <v>2</v>
      </c>
      <c r="W91" s="25" t="str">
        <f t="shared" si="45"/>
        <v>50mSlower</v>
      </c>
      <c r="X91" s="21" t="str">
        <f t="shared" si="46"/>
        <v>Diego Piana50mSlower</v>
      </c>
      <c r="Y91" s="22">
        <f t="shared" si="47"/>
        <v>8.9</v>
      </c>
      <c r="Z91" s="21">
        <f t="shared" si="48"/>
        <v>8</v>
      </c>
    </row>
    <row r="92" spans="1:26">
      <c r="G92" s="108"/>
      <c r="H92" s="91" t="str">
        <f t="shared" si="35"/>
        <v>-</v>
      </c>
      <c r="I92" t="str">
        <f t="shared" si="31"/>
        <v>-</v>
      </c>
      <c r="J92" s="7" t="str">
        <f t="shared" si="32"/>
        <v>-</v>
      </c>
      <c r="K92" s="7" t="str">
        <f t="shared" si="33"/>
        <v>-</v>
      </c>
      <c r="L92" t="str">
        <f t="shared" si="34"/>
        <v>-</v>
      </c>
      <c r="M92" s="21" t="str">
        <f t="shared" si="36"/>
        <v>U13</v>
      </c>
      <c r="N92" s="21" t="str">
        <f t="shared" si="37"/>
        <v>M</v>
      </c>
      <c r="O92" s="21" t="str">
        <f t="shared" si="38"/>
        <v>50m</v>
      </c>
      <c r="P92" s="3" t="str">
        <f t="shared" si="39"/>
        <v>ok</v>
      </c>
      <c r="Q92" s="20" t="str">
        <f t="shared" si="40"/>
        <v>-</v>
      </c>
      <c r="R92" s="20" t="str">
        <f t="shared" si="41"/>
        <v>-</v>
      </c>
      <c r="S92" s="20" t="str">
        <f t="shared" si="42"/>
        <v>-</v>
      </c>
      <c r="T92" s="23">
        <f>COUNTIFS(O$2:O92,"="&amp;O92,I$2:I92,"="&amp;I92)-1</f>
        <v>8</v>
      </c>
      <c r="U92" s="24">
        <f t="shared" si="43"/>
        <v>0</v>
      </c>
      <c r="V92" s="21">
        <f t="shared" si="44"/>
        <v>1</v>
      </c>
      <c r="W92" s="25" t="str">
        <f t="shared" si="45"/>
        <v>50m</v>
      </c>
      <c r="X92" s="21" t="str">
        <f t="shared" si="46"/>
        <v>-50m</v>
      </c>
      <c r="Y92" s="22">
        <f t="shared" si="47"/>
        <v>0</v>
      </c>
      <c r="Z92" s="21">
        <f t="shared" si="48"/>
        <v>1</v>
      </c>
    </row>
    <row r="93" spans="1:26">
      <c r="G93" s="108"/>
      <c r="H93" s="91" t="str">
        <f t="shared" si="35"/>
        <v>-</v>
      </c>
      <c r="I93" t="str">
        <f t="shared" si="31"/>
        <v>-</v>
      </c>
      <c r="J93" s="7" t="str">
        <f t="shared" si="32"/>
        <v>-</v>
      </c>
      <c r="K93" s="7" t="str">
        <f t="shared" si="33"/>
        <v>-</v>
      </c>
      <c r="L93" t="str">
        <f t="shared" si="34"/>
        <v>-</v>
      </c>
      <c r="M93" s="21" t="str">
        <f t="shared" si="36"/>
        <v>U13</v>
      </c>
      <c r="N93" s="21" t="str">
        <f t="shared" si="37"/>
        <v>M</v>
      </c>
      <c r="O93" s="21" t="str">
        <f t="shared" si="38"/>
        <v>50m</v>
      </c>
      <c r="P93" s="3" t="str">
        <f t="shared" si="39"/>
        <v>ok</v>
      </c>
      <c r="Q93" s="20" t="str">
        <f t="shared" si="40"/>
        <v>-</v>
      </c>
      <c r="R93" s="20" t="str">
        <f t="shared" si="41"/>
        <v>-</v>
      </c>
      <c r="S93" s="20" t="str">
        <f t="shared" si="42"/>
        <v>-</v>
      </c>
      <c r="T93" s="23">
        <f>COUNTIFS(O$2:O93,"="&amp;O93,I$2:I93,"="&amp;I93)-1</f>
        <v>9</v>
      </c>
      <c r="U93" s="24">
        <f t="shared" si="43"/>
        <v>0</v>
      </c>
      <c r="V93" s="21">
        <f t="shared" si="44"/>
        <v>1</v>
      </c>
      <c r="W93" s="25" t="str">
        <f t="shared" si="45"/>
        <v>50m</v>
      </c>
      <c r="X93" s="21" t="str">
        <f t="shared" si="46"/>
        <v>-50m</v>
      </c>
      <c r="Y93" s="22">
        <f t="shared" si="47"/>
        <v>0</v>
      </c>
      <c r="Z93" s="21">
        <f t="shared" si="48"/>
        <v>1</v>
      </c>
    </row>
    <row r="94" spans="1:26">
      <c r="A94" t="s">
        <v>65</v>
      </c>
      <c r="B94" t="s">
        <v>1</v>
      </c>
      <c r="C94" t="s">
        <v>204</v>
      </c>
      <c r="D94" s="7">
        <v>3</v>
      </c>
      <c r="E94" s="7">
        <v>1</v>
      </c>
      <c r="F94" s="7">
        <v>954</v>
      </c>
      <c r="G94" s="108">
        <v>8.3000000000000007</v>
      </c>
      <c r="H94" s="91" t="str">
        <f t="shared" si="35"/>
        <v/>
      </c>
      <c r="I94" t="str">
        <f t="shared" si="31"/>
        <v>Nathanael Pickering</v>
      </c>
      <c r="J94" s="7" t="str">
        <f t="shared" si="32"/>
        <v>U13</v>
      </c>
      <c r="K94" s="7" t="str">
        <f t="shared" si="33"/>
        <v>M</v>
      </c>
      <c r="L94" t="str">
        <f t="shared" si="34"/>
        <v>Wakefield District Harriers &amp;AC</v>
      </c>
      <c r="M94" s="21" t="str">
        <f t="shared" si="36"/>
        <v>U13</v>
      </c>
      <c r="N94" s="21" t="str">
        <f t="shared" si="37"/>
        <v>M</v>
      </c>
      <c r="O94" s="21" t="str">
        <f t="shared" si="38"/>
        <v>50m</v>
      </c>
      <c r="P94" s="3" t="str">
        <f t="shared" si="39"/>
        <v>ok</v>
      </c>
      <c r="Q94" s="20" t="str">
        <f t="shared" si="40"/>
        <v>ok</v>
      </c>
      <c r="R94" s="20" t="str">
        <f t="shared" si="41"/>
        <v>ok</v>
      </c>
      <c r="S94" s="20" t="str">
        <f t="shared" si="42"/>
        <v>ok</v>
      </c>
      <c r="T94" s="23">
        <f>COUNTIFS(O$2:O94,"="&amp;O94,I$2:I94,"="&amp;I94)-1</f>
        <v>0</v>
      </c>
      <c r="U94" s="24">
        <f t="shared" si="43"/>
        <v>8.3000000000000007</v>
      </c>
      <c r="V94" s="21">
        <f t="shared" si="44"/>
        <v>1</v>
      </c>
      <c r="W94" s="25" t="str">
        <f t="shared" si="45"/>
        <v>50m</v>
      </c>
      <c r="X94" s="21" t="str">
        <f t="shared" si="46"/>
        <v>Nathanael Pickering50m</v>
      </c>
      <c r="Y94" s="22">
        <f t="shared" si="47"/>
        <v>8.3000000000000007</v>
      </c>
      <c r="Z94" s="21">
        <f t="shared" si="48"/>
        <v>7</v>
      </c>
    </row>
    <row r="95" spans="1:26">
      <c r="E95" s="7">
        <v>2</v>
      </c>
      <c r="F95" s="7">
        <v>929</v>
      </c>
      <c r="G95" s="108">
        <v>9.1</v>
      </c>
      <c r="H95" s="91" t="str">
        <f t="shared" si="35"/>
        <v>-</v>
      </c>
      <c r="I95" t="str">
        <f t="shared" si="31"/>
        <v>Thomas Petzold</v>
      </c>
      <c r="J95" s="7" t="str">
        <f t="shared" si="32"/>
        <v>U13</v>
      </c>
      <c r="K95" s="7" t="str">
        <f t="shared" si="33"/>
        <v>M</v>
      </c>
      <c r="L95" t="str">
        <f t="shared" si="34"/>
        <v>Wakefield District Harriers &amp;AC</v>
      </c>
      <c r="M95" s="21" t="str">
        <f t="shared" si="36"/>
        <v>U13</v>
      </c>
      <c r="N95" s="21" t="str">
        <f t="shared" si="37"/>
        <v>M</v>
      </c>
      <c r="O95" s="21" t="str">
        <f t="shared" si="38"/>
        <v>50m</v>
      </c>
      <c r="P95" s="3" t="str">
        <f t="shared" si="39"/>
        <v>ok</v>
      </c>
      <c r="Q95" s="20" t="str">
        <f t="shared" si="40"/>
        <v>ok</v>
      </c>
      <c r="R95" s="20" t="str">
        <f t="shared" si="41"/>
        <v>ok</v>
      </c>
      <c r="S95" s="20" t="str">
        <f t="shared" si="42"/>
        <v>ok</v>
      </c>
      <c r="T95" s="23">
        <f>COUNTIFS(O$2:O95,"="&amp;O95,I$2:I95,"="&amp;I95)-1</f>
        <v>0</v>
      </c>
      <c r="U95" s="24">
        <f t="shared" si="43"/>
        <v>9.1</v>
      </c>
      <c r="V95" s="21">
        <f t="shared" si="44"/>
        <v>2</v>
      </c>
      <c r="W95" s="25" t="str">
        <f t="shared" si="45"/>
        <v>50mSlower</v>
      </c>
      <c r="X95" s="21" t="str">
        <f t="shared" si="46"/>
        <v>Thomas Petzold50mSlower</v>
      </c>
      <c r="Y95" s="22">
        <f t="shared" si="47"/>
        <v>9.1</v>
      </c>
      <c r="Z95" s="21">
        <f t="shared" si="48"/>
        <v>9</v>
      </c>
    </row>
    <row r="96" spans="1:26">
      <c r="A96" s="116"/>
      <c r="B96" s="116"/>
      <c r="C96" s="116"/>
      <c r="D96" s="117"/>
      <c r="E96" s="118">
        <v>3</v>
      </c>
      <c r="F96" s="118">
        <v>967</v>
      </c>
      <c r="G96" s="119">
        <v>9.3000000000000007</v>
      </c>
      <c r="H96" s="120" t="str">
        <f t="shared" si="35"/>
        <v/>
      </c>
      <c r="I96" s="121" t="str">
        <f t="shared" si="31"/>
        <v>Finlay Thornhill</v>
      </c>
      <c r="J96" s="118" t="str">
        <f t="shared" si="32"/>
        <v>U13</v>
      </c>
      <c r="K96" s="118" t="str">
        <f t="shared" si="33"/>
        <v>M</v>
      </c>
      <c r="L96" s="121" t="str">
        <f t="shared" si="34"/>
        <v>Rothwell Harriers &amp;AC</v>
      </c>
      <c r="M96" s="21" t="str">
        <f t="shared" si="36"/>
        <v>U13</v>
      </c>
      <c r="N96" s="21" t="str">
        <f t="shared" si="37"/>
        <v>M</v>
      </c>
      <c r="O96" s="21" t="str">
        <f t="shared" si="38"/>
        <v>50m</v>
      </c>
      <c r="P96" s="3" t="str">
        <f t="shared" si="39"/>
        <v>ok</v>
      </c>
      <c r="Q96" s="20" t="str">
        <f t="shared" si="40"/>
        <v>ok</v>
      </c>
      <c r="R96" s="20" t="str">
        <f t="shared" si="41"/>
        <v>ok</v>
      </c>
      <c r="S96" s="20" t="str">
        <f t="shared" si="42"/>
        <v>ok</v>
      </c>
      <c r="T96" s="23">
        <f>COUNTIFS(O$2:O96,"="&amp;O96,I$2:I96,"="&amp;I96)-1</f>
        <v>0</v>
      </c>
      <c r="U96" s="24">
        <f t="shared" si="43"/>
        <v>9.3000000000000007</v>
      </c>
      <c r="V96" s="21">
        <f t="shared" si="44"/>
        <v>1</v>
      </c>
      <c r="W96" s="25" t="str">
        <f t="shared" si="45"/>
        <v>50m</v>
      </c>
      <c r="X96" s="21" t="str">
        <f t="shared" si="46"/>
        <v>Finlay Thornhill50m</v>
      </c>
      <c r="Y96" s="22">
        <f t="shared" si="47"/>
        <v>9.3000000000000007</v>
      </c>
      <c r="Z96" s="21">
        <f t="shared" si="48"/>
        <v>11</v>
      </c>
    </row>
    <row r="97" spans="1:26">
      <c r="E97" s="7">
        <v>4</v>
      </c>
      <c r="F97" s="7">
        <v>995</v>
      </c>
      <c r="G97" s="108">
        <v>9.5</v>
      </c>
      <c r="H97" s="91" t="str">
        <f t="shared" si="35"/>
        <v>-</v>
      </c>
      <c r="I97" t="str">
        <f t="shared" si="31"/>
        <v>Tyler Wood-Stones</v>
      </c>
      <c r="J97" s="7" t="str">
        <f t="shared" si="32"/>
        <v>U13</v>
      </c>
      <c r="K97" s="7" t="str">
        <f t="shared" si="33"/>
        <v>M</v>
      </c>
      <c r="L97" t="str">
        <f t="shared" si="34"/>
        <v>Wakefield District Harriers &amp;AC</v>
      </c>
      <c r="M97" s="21" t="str">
        <f t="shared" si="36"/>
        <v>U13</v>
      </c>
      <c r="N97" s="21" t="str">
        <f t="shared" si="37"/>
        <v>M</v>
      </c>
      <c r="O97" s="21" t="str">
        <f t="shared" si="38"/>
        <v>50m</v>
      </c>
      <c r="P97" s="3" t="str">
        <f t="shared" si="39"/>
        <v>ok</v>
      </c>
      <c r="Q97" s="20" t="str">
        <f t="shared" si="40"/>
        <v>ok</v>
      </c>
      <c r="R97" s="20" t="str">
        <f t="shared" si="41"/>
        <v>ok</v>
      </c>
      <c r="S97" s="20" t="str">
        <f t="shared" si="42"/>
        <v>ok</v>
      </c>
      <c r="T97" s="23">
        <f>COUNTIFS(O$2:O97,"="&amp;O97,I$2:I97,"="&amp;I97)-1</f>
        <v>0</v>
      </c>
      <c r="U97" s="24">
        <f t="shared" si="43"/>
        <v>9.5</v>
      </c>
      <c r="V97" s="21">
        <f t="shared" si="44"/>
        <v>2</v>
      </c>
      <c r="W97" s="25" t="str">
        <f t="shared" si="45"/>
        <v>50mSlower</v>
      </c>
      <c r="X97" s="21" t="str">
        <f t="shared" si="46"/>
        <v>Tyler Wood-Stones50mSlower</v>
      </c>
      <c r="Y97" s="22">
        <f t="shared" si="47"/>
        <v>9.5</v>
      </c>
      <c r="Z97" s="21">
        <f t="shared" si="48"/>
        <v>11</v>
      </c>
    </row>
    <row r="98" spans="1:26">
      <c r="G98" s="108"/>
      <c r="H98" s="91" t="str">
        <f t="shared" si="35"/>
        <v>-</v>
      </c>
      <c r="I98" t="str">
        <f t="shared" si="31"/>
        <v>-</v>
      </c>
      <c r="J98" s="7" t="str">
        <f t="shared" si="32"/>
        <v>-</v>
      </c>
      <c r="K98" s="7" t="str">
        <f t="shared" si="33"/>
        <v>-</v>
      </c>
      <c r="L98" t="str">
        <f t="shared" si="34"/>
        <v>-</v>
      </c>
      <c r="M98" s="21" t="str">
        <f t="shared" si="36"/>
        <v>U13</v>
      </c>
      <c r="N98" s="21" t="str">
        <f t="shared" si="37"/>
        <v>M</v>
      </c>
      <c r="O98" s="21" t="str">
        <f t="shared" si="38"/>
        <v>50m</v>
      </c>
      <c r="P98" s="3" t="str">
        <f t="shared" si="39"/>
        <v>ok</v>
      </c>
      <c r="Q98" s="20" t="str">
        <f t="shared" si="40"/>
        <v>-</v>
      </c>
      <c r="R98" s="20" t="str">
        <f t="shared" si="41"/>
        <v>-</v>
      </c>
      <c r="S98" s="20" t="str">
        <f t="shared" si="42"/>
        <v>-</v>
      </c>
      <c r="T98" s="23">
        <f>COUNTIFS(O$2:O98,"="&amp;O98,I$2:I98,"="&amp;I98)-1</f>
        <v>10</v>
      </c>
      <c r="U98" s="24">
        <f t="shared" si="43"/>
        <v>0</v>
      </c>
      <c r="V98" s="21">
        <f t="shared" si="44"/>
        <v>1</v>
      </c>
      <c r="W98" s="25" t="str">
        <f t="shared" si="45"/>
        <v>50m</v>
      </c>
      <c r="X98" s="21" t="str">
        <f t="shared" si="46"/>
        <v>-50m</v>
      </c>
      <c r="Y98" s="22">
        <f t="shared" si="47"/>
        <v>0</v>
      </c>
      <c r="Z98" s="21">
        <f t="shared" si="48"/>
        <v>1</v>
      </c>
    </row>
    <row r="99" spans="1:26">
      <c r="A99" t="s">
        <v>193</v>
      </c>
      <c r="B99" t="s">
        <v>28</v>
      </c>
      <c r="C99" t="s">
        <v>204</v>
      </c>
      <c r="D99" s="7">
        <v>1</v>
      </c>
      <c r="E99" s="7">
        <v>1</v>
      </c>
      <c r="F99" s="7">
        <v>175</v>
      </c>
      <c r="G99" s="108">
        <v>7.4</v>
      </c>
      <c r="H99" s="91" t="str">
        <f t="shared" si="35"/>
        <v>-</v>
      </c>
      <c r="I99" t="str">
        <f t="shared" si="31"/>
        <v>Grace Walker</v>
      </c>
      <c r="J99" s="7" t="str">
        <f t="shared" si="32"/>
        <v>U17</v>
      </c>
      <c r="K99" s="7" t="str">
        <f t="shared" si="33"/>
        <v>F</v>
      </c>
      <c r="L99" t="str">
        <f t="shared" si="34"/>
        <v>Skyrack AC</v>
      </c>
      <c r="M99" s="21" t="str">
        <f t="shared" si="36"/>
        <v>U17/</v>
      </c>
      <c r="N99" s="21" t="str">
        <f t="shared" si="37"/>
        <v>F</v>
      </c>
      <c r="O99" s="21" t="str">
        <f t="shared" si="38"/>
        <v>50m</v>
      </c>
      <c r="P99" s="3" t="str">
        <f t="shared" si="39"/>
        <v>ok</v>
      </c>
      <c r="Q99" s="20" t="str">
        <f t="shared" si="40"/>
        <v>ok</v>
      </c>
      <c r="R99" s="20" t="str">
        <f t="shared" si="41"/>
        <v>QUERY</v>
      </c>
      <c r="S99" s="20" t="str">
        <f t="shared" si="42"/>
        <v>ok</v>
      </c>
      <c r="T99" s="23">
        <f>COUNTIFS(O$2:O99,"="&amp;O99,I$2:I99,"="&amp;I99)-1</f>
        <v>0</v>
      </c>
      <c r="U99" s="24">
        <f t="shared" si="43"/>
        <v>7.4</v>
      </c>
      <c r="V99" s="21">
        <f t="shared" si="44"/>
        <v>2</v>
      </c>
      <c r="W99" s="25" t="str">
        <f t="shared" si="45"/>
        <v>50mSlower</v>
      </c>
      <c r="X99" s="21" t="str">
        <f t="shared" si="46"/>
        <v>Grace Walker50mSlower</v>
      </c>
      <c r="Y99" s="22">
        <f t="shared" si="47"/>
        <v>7.4</v>
      </c>
      <c r="Z99" s="21">
        <f t="shared" si="48"/>
        <v>1</v>
      </c>
    </row>
    <row r="100" spans="1:26">
      <c r="E100" s="7">
        <v>2</v>
      </c>
      <c r="F100" s="7">
        <v>168</v>
      </c>
      <c r="G100" s="108">
        <v>7.4</v>
      </c>
      <c r="H100" s="91" t="str">
        <f t="shared" si="35"/>
        <v>-</v>
      </c>
      <c r="I100" t="str">
        <f t="shared" si="31"/>
        <v>Lily Johnson</v>
      </c>
      <c r="J100" s="7" t="str">
        <f t="shared" si="32"/>
        <v>U20</v>
      </c>
      <c r="K100" s="7" t="str">
        <f t="shared" si="33"/>
        <v>F</v>
      </c>
      <c r="L100" t="str">
        <f t="shared" si="34"/>
        <v>City of York AC</v>
      </c>
      <c r="M100" s="21" t="str">
        <f t="shared" si="36"/>
        <v>U17/</v>
      </c>
      <c r="N100" s="21" t="str">
        <f t="shared" si="37"/>
        <v>F</v>
      </c>
      <c r="O100" s="21" t="str">
        <f t="shared" si="38"/>
        <v>50m</v>
      </c>
      <c r="P100" s="3" t="str">
        <f t="shared" si="39"/>
        <v>ok</v>
      </c>
      <c r="Q100" s="20" t="str">
        <f t="shared" si="40"/>
        <v>ok</v>
      </c>
      <c r="R100" s="20" t="str">
        <f t="shared" si="41"/>
        <v>QUERY</v>
      </c>
      <c r="S100" s="20" t="str">
        <f t="shared" si="42"/>
        <v>ok</v>
      </c>
      <c r="T100" s="23">
        <f>COUNTIFS(O$2:O100,"="&amp;O100,I$2:I100,"="&amp;I100)-1</f>
        <v>0</v>
      </c>
      <c r="U100" s="24">
        <f t="shared" si="43"/>
        <v>7.4</v>
      </c>
      <c r="V100" s="21">
        <f t="shared" si="44"/>
        <v>2</v>
      </c>
      <c r="W100" s="25" t="str">
        <f t="shared" si="45"/>
        <v>50mSlower</v>
      </c>
      <c r="X100" s="21" t="str">
        <f t="shared" si="46"/>
        <v>Lily Johnson50mSlower</v>
      </c>
      <c r="Y100" s="22">
        <f t="shared" si="47"/>
        <v>7.4</v>
      </c>
      <c r="Z100" s="21">
        <f t="shared" si="48"/>
        <v>1</v>
      </c>
    </row>
    <row r="101" spans="1:26">
      <c r="E101" s="7">
        <v>3</v>
      </c>
      <c r="F101" s="7">
        <v>172</v>
      </c>
      <c r="G101" s="108">
        <v>7.5</v>
      </c>
      <c r="H101" s="91" t="str">
        <f t="shared" si="35"/>
        <v>-</v>
      </c>
      <c r="I101" t="str">
        <f t="shared" si="31"/>
        <v>Jasmine Shore</v>
      </c>
      <c r="J101" s="7" t="str">
        <f t="shared" si="32"/>
        <v>U17</v>
      </c>
      <c r="K101" s="7" t="str">
        <f t="shared" si="33"/>
        <v>F</v>
      </c>
      <c r="L101" t="str">
        <f t="shared" si="34"/>
        <v>Amber Valley &amp; Erewash AC</v>
      </c>
      <c r="M101" s="21" t="str">
        <f t="shared" si="36"/>
        <v>U17/</v>
      </c>
      <c r="N101" s="21" t="str">
        <f t="shared" si="37"/>
        <v>F</v>
      </c>
      <c r="O101" s="21" t="str">
        <f t="shared" si="38"/>
        <v>50m</v>
      </c>
      <c r="P101" s="3" t="str">
        <f t="shared" si="39"/>
        <v>ok</v>
      </c>
      <c r="Q101" s="20" t="str">
        <f t="shared" si="40"/>
        <v>ok</v>
      </c>
      <c r="R101" s="20" t="str">
        <f t="shared" si="41"/>
        <v>QUERY</v>
      </c>
      <c r="S101" s="20" t="str">
        <f t="shared" si="42"/>
        <v>ok</v>
      </c>
      <c r="T101" s="23">
        <f>COUNTIFS(O$2:O101,"="&amp;O101,I$2:I101,"="&amp;I101)-1</f>
        <v>0</v>
      </c>
      <c r="U101" s="24">
        <f t="shared" si="43"/>
        <v>7.5</v>
      </c>
      <c r="V101" s="21">
        <f t="shared" si="44"/>
        <v>2</v>
      </c>
      <c r="W101" s="25" t="str">
        <f t="shared" si="45"/>
        <v>50mSlower</v>
      </c>
      <c r="X101" s="21" t="str">
        <f t="shared" si="46"/>
        <v>Jasmine Shore50mSlower</v>
      </c>
      <c r="Y101" s="22">
        <f t="shared" si="47"/>
        <v>7.5</v>
      </c>
      <c r="Z101" s="21">
        <f t="shared" si="48"/>
        <v>2</v>
      </c>
    </row>
    <row r="102" spans="1:26">
      <c r="E102" s="7">
        <v>4</v>
      </c>
      <c r="F102" s="7">
        <v>167</v>
      </c>
      <c r="G102" s="108">
        <v>7.6</v>
      </c>
      <c r="H102" s="91" t="str">
        <f t="shared" si="35"/>
        <v>-</v>
      </c>
      <c r="I102" t="str">
        <f t="shared" si="31"/>
        <v>Kerry Fletcher</v>
      </c>
      <c r="J102" s="7" t="str">
        <f t="shared" si="32"/>
        <v>U20</v>
      </c>
      <c r="K102" s="7" t="str">
        <f t="shared" si="33"/>
        <v>F</v>
      </c>
      <c r="L102" t="str">
        <f t="shared" si="34"/>
        <v>Leeds city AC</v>
      </c>
      <c r="M102" s="21" t="str">
        <f t="shared" si="36"/>
        <v>U17/</v>
      </c>
      <c r="N102" s="21" t="str">
        <f t="shared" si="37"/>
        <v>F</v>
      </c>
      <c r="O102" s="21" t="str">
        <f t="shared" si="38"/>
        <v>50m</v>
      </c>
      <c r="P102" s="3" t="str">
        <f t="shared" si="39"/>
        <v>ok</v>
      </c>
      <c r="Q102" s="20" t="str">
        <f t="shared" si="40"/>
        <v>ok</v>
      </c>
      <c r="R102" s="20" t="str">
        <f t="shared" si="41"/>
        <v>QUERY</v>
      </c>
      <c r="S102" s="20" t="str">
        <f t="shared" si="42"/>
        <v>ok</v>
      </c>
      <c r="T102" s="23">
        <f>COUNTIFS(O$2:O102,"="&amp;O102,I$2:I102,"="&amp;I102)-1</f>
        <v>0</v>
      </c>
      <c r="U102" s="24">
        <f t="shared" si="43"/>
        <v>7.6</v>
      </c>
      <c r="V102" s="21">
        <f t="shared" si="44"/>
        <v>2</v>
      </c>
      <c r="W102" s="25" t="str">
        <f t="shared" si="45"/>
        <v>50mSlower</v>
      </c>
      <c r="X102" s="21" t="str">
        <f t="shared" si="46"/>
        <v>Kerry Fletcher50mSlower</v>
      </c>
      <c r="Y102" s="22">
        <f t="shared" si="47"/>
        <v>7.6</v>
      </c>
      <c r="Z102" s="21">
        <f t="shared" si="48"/>
        <v>2</v>
      </c>
    </row>
    <row r="103" spans="1:26">
      <c r="E103" s="7">
        <v>5</v>
      </c>
      <c r="F103" s="7">
        <v>170</v>
      </c>
      <c r="G103" s="108">
        <v>8</v>
      </c>
      <c r="H103" s="91" t="str">
        <f t="shared" ref="H103" si="49">IF(P103="error","ERR",IF(RIGHT(W103,6)="slower","-",IF(F103="","-",IF(Z103=1,7,IF(Z103&gt;6,"",7-Z103)))))</f>
        <v>-</v>
      </c>
      <c r="I103" t="str">
        <f t="shared" si="31"/>
        <v>Lilly Thornhill</v>
      </c>
      <c r="J103" s="7" t="str">
        <f t="shared" si="32"/>
        <v>U17</v>
      </c>
      <c r="K103" s="7" t="str">
        <f t="shared" si="33"/>
        <v>F</v>
      </c>
      <c r="L103" t="str">
        <f t="shared" si="34"/>
        <v>Rothwell Harriers &amp;AC</v>
      </c>
      <c r="M103" s="21" t="str">
        <f t="shared" si="36"/>
        <v>U17/</v>
      </c>
      <c r="N103" s="21" t="str">
        <f t="shared" si="37"/>
        <v>F</v>
      </c>
      <c r="O103" s="21" t="str">
        <f t="shared" si="38"/>
        <v>50m</v>
      </c>
      <c r="P103" s="3" t="str">
        <f t="shared" ref="P103" si="50">IF(OR(O103="50m",O103="50mh"),"ok","ERROR")</f>
        <v>ok</v>
      </c>
      <c r="Q103" s="20" t="str">
        <f t="shared" ref="Q103" si="51">IF($F103="","-",IF(ISNA(VLOOKUP(I103,Entry_names,1,FALSE)),"error","ok"))</f>
        <v>ok</v>
      </c>
      <c r="R103" s="20" t="str">
        <f t="shared" ref="R103" si="52">IF($F103="","-",IF(J103=M103,"ok","QUERY"))</f>
        <v>QUERY</v>
      </c>
      <c r="S103" s="20" t="str">
        <f t="shared" ref="S103" si="53">IF($F103="","-",IF(K103=N103,"ok","QUERY"))</f>
        <v>ok</v>
      </c>
      <c r="T103" s="23">
        <f>COUNTIFS(O$2:O103,"="&amp;O103,I$2:I103,"="&amp;I103)-1</f>
        <v>0</v>
      </c>
      <c r="U103" s="24">
        <f t="shared" ref="U103" si="54">IF(G103=0,0,G103+T103/10000)</f>
        <v>8</v>
      </c>
      <c r="V103" s="21">
        <f t="shared" ref="V103" si="55">COUNTIFS(I$2:I$1518,"="&amp;I103,O$2:O$1518,"="&amp;O103,U$2:U$1518,"&lt;"&amp;U103)+1</f>
        <v>2</v>
      </c>
      <c r="W103" s="25" t="str">
        <f t="shared" ref="W103" si="56">O103&amp;IF(V103&gt;1,"Slower","")</f>
        <v>50mSlower</v>
      </c>
      <c r="X103" s="21" t="str">
        <f t="shared" ref="X103" si="57">I103&amp;W103</f>
        <v>Lilly Thornhill50mSlower</v>
      </c>
      <c r="Y103" s="22">
        <f t="shared" ref="Y103" si="58">G103</f>
        <v>8</v>
      </c>
      <c r="Z103" s="21">
        <f t="shared" ref="Z103" si="59">COUNTIFS(K$2:K$1518,"="&amp;K103,J$2:J$1518,"="&amp;J103,W$2:W$1518,"="&amp;W103,Y$2:Y$1518,"&lt;"&amp;Y103)+1</f>
        <v>3</v>
      </c>
    </row>
    <row r="104" spans="1:26">
      <c r="G104" s="108"/>
      <c r="H104" s="91" t="str">
        <f t="shared" si="35"/>
        <v>-</v>
      </c>
      <c r="I104" t="str">
        <f t="shared" si="31"/>
        <v>-</v>
      </c>
      <c r="J104" s="7" t="str">
        <f t="shared" si="32"/>
        <v>-</v>
      </c>
      <c r="K104" s="7" t="str">
        <f t="shared" si="33"/>
        <v>-</v>
      </c>
      <c r="L104" t="str">
        <f t="shared" si="34"/>
        <v>-</v>
      </c>
      <c r="M104" s="21" t="str">
        <f t="shared" si="36"/>
        <v>U17/</v>
      </c>
      <c r="N104" s="21" t="str">
        <f t="shared" si="37"/>
        <v>F</v>
      </c>
      <c r="O104" s="21" t="str">
        <f t="shared" si="38"/>
        <v>50m</v>
      </c>
      <c r="P104" s="3" t="str">
        <f t="shared" si="39"/>
        <v>ok</v>
      </c>
      <c r="Q104" s="20" t="str">
        <f t="shared" si="40"/>
        <v>-</v>
      </c>
      <c r="R104" s="20" t="str">
        <f t="shared" si="41"/>
        <v>-</v>
      </c>
      <c r="S104" s="20" t="str">
        <f t="shared" si="42"/>
        <v>-</v>
      </c>
      <c r="T104" s="23">
        <f>COUNTIFS(O$2:O104,"="&amp;O104,I$2:I104,"="&amp;I104)-1</f>
        <v>11</v>
      </c>
      <c r="U104" s="24">
        <f t="shared" si="43"/>
        <v>0</v>
      </c>
      <c r="V104" s="21">
        <f t="shared" si="44"/>
        <v>1</v>
      </c>
      <c r="W104" s="25" t="str">
        <f t="shared" si="45"/>
        <v>50m</v>
      </c>
      <c r="X104" s="21" t="str">
        <f t="shared" si="46"/>
        <v>-50m</v>
      </c>
      <c r="Y104" s="22">
        <f t="shared" si="47"/>
        <v>0</v>
      </c>
      <c r="Z104" s="21">
        <f t="shared" si="48"/>
        <v>1</v>
      </c>
    </row>
    <row r="105" spans="1:26">
      <c r="A105" t="s">
        <v>193</v>
      </c>
      <c r="B105" t="s">
        <v>1</v>
      </c>
      <c r="C105" t="s">
        <v>204</v>
      </c>
      <c r="D105" s="7">
        <v>1</v>
      </c>
      <c r="E105" s="7">
        <v>1</v>
      </c>
      <c r="F105" s="7">
        <v>400</v>
      </c>
      <c r="G105" s="108">
        <v>6.3</v>
      </c>
      <c r="H105" s="91">
        <f t="shared" si="35"/>
        <v>7</v>
      </c>
      <c r="I105" t="str">
        <f t="shared" si="31"/>
        <v>Daniel Akintolu</v>
      </c>
      <c r="J105" s="7" t="str">
        <f t="shared" si="32"/>
        <v>U20</v>
      </c>
      <c r="K105" s="7" t="str">
        <f t="shared" si="33"/>
        <v>M</v>
      </c>
      <c r="L105" t="str">
        <f t="shared" si="34"/>
        <v>Wakefield District Harriers &amp;AC</v>
      </c>
      <c r="M105" s="21" t="str">
        <f t="shared" si="36"/>
        <v>U17/</v>
      </c>
      <c r="N105" s="21" t="str">
        <f t="shared" si="37"/>
        <v>M</v>
      </c>
      <c r="O105" s="21" t="str">
        <f t="shared" si="38"/>
        <v>50m</v>
      </c>
      <c r="P105" s="3" t="str">
        <f t="shared" si="39"/>
        <v>ok</v>
      </c>
      <c r="Q105" s="20" t="str">
        <f t="shared" si="40"/>
        <v>ok</v>
      </c>
      <c r="R105" s="20" t="str">
        <f t="shared" si="41"/>
        <v>QUERY</v>
      </c>
      <c r="S105" s="20" t="str">
        <f t="shared" si="42"/>
        <v>ok</v>
      </c>
      <c r="T105" s="23">
        <f>COUNTIFS(O$2:O105,"="&amp;O105,I$2:I105,"="&amp;I105)-1</f>
        <v>0</v>
      </c>
      <c r="U105" s="24">
        <f t="shared" si="43"/>
        <v>6.3</v>
      </c>
      <c r="V105" s="21">
        <f t="shared" si="44"/>
        <v>1</v>
      </c>
      <c r="W105" s="25" t="str">
        <f t="shared" si="45"/>
        <v>50m</v>
      </c>
      <c r="X105" s="21" t="str">
        <f t="shared" si="46"/>
        <v>Daniel Akintolu50m</v>
      </c>
      <c r="Y105" s="22">
        <f t="shared" si="47"/>
        <v>6.3</v>
      </c>
      <c r="Z105" s="21">
        <f t="shared" si="48"/>
        <v>1</v>
      </c>
    </row>
    <row r="106" spans="1:26">
      <c r="E106" s="7">
        <v>2</v>
      </c>
      <c r="F106" s="7">
        <v>375</v>
      </c>
      <c r="G106" s="108">
        <v>6.6</v>
      </c>
      <c r="H106" s="91">
        <f t="shared" si="35"/>
        <v>5</v>
      </c>
      <c r="I106" t="str">
        <f t="shared" si="31"/>
        <v>Dan Cluderay</v>
      </c>
      <c r="J106" s="7" t="str">
        <f t="shared" si="32"/>
        <v>U20</v>
      </c>
      <c r="K106" s="7" t="str">
        <f t="shared" si="33"/>
        <v>M</v>
      </c>
      <c r="L106" t="str">
        <f t="shared" si="34"/>
        <v>City of York AC</v>
      </c>
      <c r="M106" s="21" t="str">
        <f t="shared" si="36"/>
        <v>U17/</v>
      </c>
      <c r="N106" s="21" t="str">
        <f t="shared" si="37"/>
        <v>M</v>
      </c>
      <c r="O106" s="21" t="str">
        <f t="shared" si="38"/>
        <v>50m</v>
      </c>
      <c r="P106" s="3" t="str">
        <f t="shared" si="39"/>
        <v>ok</v>
      </c>
      <c r="Q106" s="20" t="str">
        <f t="shared" si="40"/>
        <v>ok</v>
      </c>
      <c r="R106" s="20" t="str">
        <f t="shared" si="41"/>
        <v>QUERY</v>
      </c>
      <c r="S106" s="20" t="str">
        <f t="shared" si="42"/>
        <v>ok</v>
      </c>
      <c r="T106" s="23">
        <f>COUNTIFS(O$2:O106,"="&amp;O106,I$2:I106,"="&amp;I106)-1</f>
        <v>0</v>
      </c>
      <c r="U106" s="24">
        <f t="shared" si="43"/>
        <v>6.6</v>
      </c>
      <c r="V106" s="21">
        <f t="shared" si="44"/>
        <v>1</v>
      </c>
      <c r="W106" s="25" t="str">
        <f t="shared" si="45"/>
        <v>50m</v>
      </c>
      <c r="X106" s="21" t="str">
        <f t="shared" si="46"/>
        <v>Dan Cluderay50m</v>
      </c>
      <c r="Y106" s="22">
        <f t="shared" si="47"/>
        <v>6.6</v>
      </c>
      <c r="Z106" s="21">
        <f t="shared" si="48"/>
        <v>2</v>
      </c>
    </row>
    <row r="107" spans="1:26">
      <c r="E107" s="7">
        <v>3</v>
      </c>
      <c r="F107" s="7">
        <v>156</v>
      </c>
      <c r="G107" s="108">
        <v>6.6</v>
      </c>
      <c r="H107" s="91">
        <f t="shared" si="35"/>
        <v>7</v>
      </c>
      <c r="I107" t="str">
        <f t="shared" si="31"/>
        <v>Erza Chadwick</v>
      </c>
      <c r="J107" s="7" t="str">
        <f t="shared" si="32"/>
        <v>U17</v>
      </c>
      <c r="K107" s="7" t="str">
        <f t="shared" si="33"/>
        <v>M</v>
      </c>
      <c r="L107" t="str">
        <f t="shared" si="34"/>
        <v>Rothwell Harriers &amp;AC</v>
      </c>
      <c r="M107" s="21" t="str">
        <f t="shared" si="36"/>
        <v>U17/</v>
      </c>
      <c r="N107" s="21" t="str">
        <f t="shared" si="37"/>
        <v>M</v>
      </c>
      <c r="O107" s="21" t="str">
        <f t="shared" si="38"/>
        <v>50m</v>
      </c>
      <c r="P107" s="3" t="str">
        <f t="shared" si="39"/>
        <v>ok</v>
      </c>
      <c r="Q107" s="20" t="str">
        <f t="shared" si="40"/>
        <v>ok</v>
      </c>
      <c r="R107" s="20" t="str">
        <f t="shared" si="41"/>
        <v>QUERY</v>
      </c>
      <c r="S107" s="20" t="str">
        <f t="shared" si="42"/>
        <v>ok</v>
      </c>
      <c r="T107" s="23">
        <f>COUNTIFS(O$2:O107,"="&amp;O107,I$2:I107,"="&amp;I107)-1</f>
        <v>0</v>
      </c>
      <c r="U107" s="24">
        <f t="shared" si="43"/>
        <v>6.6</v>
      </c>
      <c r="V107" s="21">
        <f t="shared" si="44"/>
        <v>1</v>
      </c>
      <c r="W107" s="25" t="str">
        <f t="shared" si="45"/>
        <v>50m</v>
      </c>
      <c r="X107" s="21" t="str">
        <f t="shared" si="46"/>
        <v>Erza Chadwick50m</v>
      </c>
      <c r="Y107" s="22">
        <f t="shared" si="47"/>
        <v>6.6</v>
      </c>
      <c r="Z107" s="21">
        <f t="shared" si="48"/>
        <v>1</v>
      </c>
    </row>
    <row r="108" spans="1:26">
      <c r="E108" s="7">
        <v>4</v>
      </c>
      <c r="F108" s="7">
        <v>398</v>
      </c>
      <c r="G108" s="108">
        <v>6.9</v>
      </c>
      <c r="H108" s="91">
        <f t="shared" si="35"/>
        <v>5</v>
      </c>
      <c r="I108" t="str">
        <f t="shared" si="31"/>
        <v>Joshua Akintolu</v>
      </c>
      <c r="J108" s="7" t="str">
        <f t="shared" si="32"/>
        <v>U17</v>
      </c>
      <c r="K108" s="7" t="str">
        <f t="shared" si="33"/>
        <v>M</v>
      </c>
      <c r="L108" t="str">
        <f t="shared" si="34"/>
        <v>Wakefield District Harriers &amp;AC</v>
      </c>
      <c r="M108" s="21" t="str">
        <f t="shared" si="36"/>
        <v>U17/</v>
      </c>
      <c r="N108" s="21" t="str">
        <f t="shared" si="37"/>
        <v>M</v>
      </c>
      <c r="O108" s="21" t="str">
        <f t="shared" si="38"/>
        <v>50m</v>
      </c>
      <c r="P108" s="3" t="str">
        <f t="shared" si="39"/>
        <v>ok</v>
      </c>
      <c r="Q108" s="20" t="str">
        <f t="shared" si="40"/>
        <v>ok</v>
      </c>
      <c r="R108" s="20" t="str">
        <f t="shared" si="41"/>
        <v>QUERY</v>
      </c>
      <c r="S108" s="20" t="str">
        <f t="shared" si="42"/>
        <v>ok</v>
      </c>
      <c r="T108" s="23">
        <f>COUNTIFS(O$2:O108,"="&amp;O108,I$2:I108,"="&amp;I108)-1</f>
        <v>0</v>
      </c>
      <c r="U108" s="24">
        <f t="shared" si="43"/>
        <v>6.9</v>
      </c>
      <c r="V108" s="21">
        <f t="shared" si="44"/>
        <v>1</v>
      </c>
      <c r="W108" s="25" t="str">
        <f t="shared" si="45"/>
        <v>50m</v>
      </c>
      <c r="X108" s="21" t="str">
        <f t="shared" si="46"/>
        <v>Joshua Akintolu50m</v>
      </c>
      <c r="Y108" s="22">
        <f t="shared" si="47"/>
        <v>6.9</v>
      </c>
      <c r="Z108" s="21">
        <f t="shared" si="48"/>
        <v>2</v>
      </c>
    </row>
    <row r="109" spans="1:26">
      <c r="G109" s="108"/>
      <c r="H109" s="91" t="str">
        <f t="shared" si="35"/>
        <v>-</v>
      </c>
      <c r="I109" t="str">
        <f t="shared" si="31"/>
        <v>-</v>
      </c>
      <c r="J109" s="7" t="str">
        <f t="shared" si="32"/>
        <v>-</v>
      </c>
      <c r="K109" s="7" t="str">
        <f t="shared" si="33"/>
        <v>-</v>
      </c>
      <c r="L109" t="str">
        <f t="shared" si="34"/>
        <v>-</v>
      </c>
      <c r="M109" s="21" t="str">
        <f t="shared" si="36"/>
        <v>U17/</v>
      </c>
      <c r="N109" s="21" t="str">
        <f t="shared" si="37"/>
        <v>M</v>
      </c>
      <c r="O109" s="21" t="str">
        <f t="shared" si="38"/>
        <v>50m</v>
      </c>
      <c r="P109" s="3" t="str">
        <f t="shared" si="39"/>
        <v>ok</v>
      </c>
      <c r="Q109" s="20" t="str">
        <f t="shared" si="40"/>
        <v>-</v>
      </c>
      <c r="R109" s="20" t="str">
        <f t="shared" si="41"/>
        <v>-</v>
      </c>
      <c r="S109" s="20" t="str">
        <f t="shared" si="42"/>
        <v>-</v>
      </c>
      <c r="T109" s="23">
        <f>COUNTIFS(O$2:O109,"="&amp;O109,I$2:I109,"="&amp;I109)-1</f>
        <v>12</v>
      </c>
      <c r="U109" s="24">
        <f t="shared" si="43"/>
        <v>0</v>
      </c>
      <c r="V109" s="21">
        <f t="shared" si="44"/>
        <v>1</v>
      </c>
      <c r="W109" s="25" t="str">
        <f t="shared" si="45"/>
        <v>50m</v>
      </c>
      <c r="X109" s="21" t="str">
        <f t="shared" si="46"/>
        <v>-50m</v>
      </c>
      <c r="Y109" s="22">
        <f t="shared" si="47"/>
        <v>0</v>
      </c>
      <c r="Z109" s="21">
        <f t="shared" si="48"/>
        <v>1</v>
      </c>
    </row>
    <row r="110" spans="1:26">
      <c r="A110" t="s">
        <v>193</v>
      </c>
      <c r="B110" t="s">
        <v>1</v>
      </c>
      <c r="C110" t="s">
        <v>204</v>
      </c>
      <c r="D110" s="7">
        <v>2</v>
      </c>
      <c r="E110" s="7">
        <v>1</v>
      </c>
      <c r="F110" s="7">
        <v>30</v>
      </c>
      <c r="G110" s="108">
        <v>6.9</v>
      </c>
      <c r="H110" s="91">
        <f t="shared" si="35"/>
        <v>4</v>
      </c>
      <c r="I110" t="str">
        <f t="shared" si="31"/>
        <v>Harry Bromley</v>
      </c>
      <c r="J110" s="7" t="str">
        <f t="shared" si="32"/>
        <v>U20</v>
      </c>
      <c r="K110" s="7" t="str">
        <f t="shared" si="33"/>
        <v>M</v>
      </c>
      <c r="L110" t="str">
        <f t="shared" si="34"/>
        <v>Vale of York Athletics Community</v>
      </c>
      <c r="M110" s="21" t="str">
        <f t="shared" si="36"/>
        <v>U17/</v>
      </c>
      <c r="N110" s="21" t="str">
        <f t="shared" si="37"/>
        <v>M</v>
      </c>
      <c r="O110" s="21" t="str">
        <f t="shared" si="38"/>
        <v>50m</v>
      </c>
      <c r="P110" s="3" t="str">
        <f t="shared" si="39"/>
        <v>ok</v>
      </c>
      <c r="Q110" s="20" t="str">
        <f t="shared" si="40"/>
        <v>ok</v>
      </c>
      <c r="R110" s="20" t="str">
        <f t="shared" si="41"/>
        <v>QUERY</v>
      </c>
      <c r="S110" s="20" t="str">
        <f t="shared" si="42"/>
        <v>ok</v>
      </c>
      <c r="T110" s="23">
        <f>COUNTIFS(O$2:O110,"="&amp;O110,I$2:I110,"="&amp;I110)-1</f>
        <v>0</v>
      </c>
      <c r="U110" s="24">
        <f t="shared" si="43"/>
        <v>6.9</v>
      </c>
      <c r="V110" s="21">
        <f t="shared" si="44"/>
        <v>1</v>
      </c>
      <c r="W110" s="25" t="str">
        <f t="shared" si="45"/>
        <v>50m</v>
      </c>
      <c r="X110" s="21" t="str">
        <f t="shared" si="46"/>
        <v>Harry Bromley50m</v>
      </c>
      <c r="Y110" s="22">
        <f t="shared" si="47"/>
        <v>6.9</v>
      </c>
      <c r="Z110" s="21">
        <f t="shared" si="48"/>
        <v>3</v>
      </c>
    </row>
    <row r="111" spans="1:26">
      <c r="E111" s="7">
        <v>2</v>
      </c>
      <c r="F111" s="7">
        <v>155</v>
      </c>
      <c r="G111" s="108">
        <v>7</v>
      </c>
      <c r="H111" s="91" t="str">
        <f t="shared" si="35"/>
        <v>-</v>
      </c>
      <c r="I111" t="str">
        <f t="shared" si="31"/>
        <v>Joey McLaughlan</v>
      </c>
      <c r="J111" s="7" t="str">
        <f t="shared" si="32"/>
        <v>U17</v>
      </c>
      <c r="K111" s="7" t="str">
        <f t="shared" si="33"/>
        <v>M</v>
      </c>
      <c r="L111" t="str">
        <f t="shared" si="34"/>
        <v>Holmfirth Harriers</v>
      </c>
      <c r="M111" s="21" t="str">
        <f t="shared" si="36"/>
        <v>U17/</v>
      </c>
      <c r="N111" s="21" t="str">
        <f t="shared" si="37"/>
        <v>M</v>
      </c>
      <c r="O111" s="21" t="str">
        <f t="shared" si="38"/>
        <v>50m</v>
      </c>
      <c r="P111" s="3" t="str">
        <f t="shared" si="39"/>
        <v>ok</v>
      </c>
      <c r="Q111" s="20" t="str">
        <f t="shared" si="40"/>
        <v>ok</v>
      </c>
      <c r="R111" s="20" t="str">
        <f t="shared" si="41"/>
        <v>QUERY</v>
      </c>
      <c r="S111" s="20" t="str">
        <f t="shared" si="42"/>
        <v>ok</v>
      </c>
      <c r="T111" s="23">
        <f>COUNTIFS(O$2:O111,"="&amp;O111,I$2:I111,"="&amp;I111)-1</f>
        <v>0</v>
      </c>
      <c r="U111" s="24">
        <f t="shared" si="43"/>
        <v>7</v>
      </c>
      <c r="V111" s="21">
        <f t="shared" si="44"/>
        <v>2</v>
      </c>
      <c r="W111" s="25" t="str">
        <f t="shared" si="45"/>
        <v>50mSlower</v>
      </c>
      <c r="X111" s="21" t="str">
        <f t="shared" si="46"/>
        <v>Joey McLaughlan50mSlower</v>
      </c>
      <c r="Y111" s="22">
        <f t="shared" si="47"/>
        <v>7</v>
      </c>
      <c r="Z111" s="21">
        <f t="shared" si="48"/>
        <v>2</v>
      </c>
    </row>
    <row r="112" spans="1:26">
      <c r="E112" s="7">
        <v>3</v>
      </c>
      <c r="F112" s="7">
        <v>388</v>
      </c>
      <c r="G112" s="108">
        <v>7</v>
      </c>
      <c r="H112" s="91">
        <f t="shared" si="35"/>
        <v>3</v>
      </c>
      <c r="I112" t="str">
        <f t="shared" si="31"/>
        <v>Stanley Quarmby-Crick</v>
      </c>
      <c r="J112" s="7" t="str">
        <f t="shared" si="32"/>
        <v>U17</v>
      </c>
      <c r="K112" s="7" t="str">
        <f t="shared" si="33"/>
        <v>M</v>
      </c>
      <c r="L112" t="str">
        <f t="shared" si="34"/>
        <v>Holmfirth Harriers</v>
      </c>
      <c r="M112" s="21" t="str">
        <f t="shared" si="36"/>
        <v>U17/</v>
      </c>
      <c r="N112" s="21" t="str">
        <f t="shared" si="37"/>
        <v>M</v>
      </c>
      <c r="O112" s="21" t="str">
        <f t="shared" si="38"/>
        <v>50m</v>
      </c>
      <c r="P112" s="3" t="str">
        <f t="shared" si="39"/>
        <v>ok</v>
      </c>
      <c r="Q112" s="20" t="str">
        <f t="shared" si="40"/>
        <v>ok</v>
      </c>
      <c r="R112" s="20" t="str">
        <f t="shared" si="41"/>
        <v>QUERY</v>
      </c>
      <c r="S112" s="20" t="str">
        <f t="shared" si="42"/>
        <v>ok</v>
      </c>
      <c r="T112" s="23">
        <f>COUNTIFS(O$2:O112,"="&amp;O112,I$2:I112,"="&amp;I112)-1</f>
        <v>0</v>
      </c>
      <c r="U112" s="24">
        <f t="shared" si="43"/>
        <v>7</v>
      </c>
      <c r="V112" s="21">
        <f t="shared" si="44"/>
        <v>1</v>
      </c>
      <c r="W112" s="25" t="str">
        <f t="shared" si="45"/>
        <v>50m</v>
      </c>
      <c r="X112" s="21" t="str">
        <f t="shared" si="46"/>
        <v>Stanley Quarmby-Crick50m</v>
      </c>
      <c r="Y112" s="22">
        <f t="shared" si="47"/>
        <v>7</v>
      </c>
      <c r="Z112" s="21">
        <f t="shared" si="48"/>
        <v>4</v>
      </c>
    </row>
    <row r="113" spans="1:26">
      <c r="E113" s="7">
        <v>4</v>
      </c>
      <c r="F113" s="7">
        <v>976</v>
      </c>
      <c r="G113" s="108">
        <v>7</v>
      </c>
      <c r="H113" s="91">
        <f t="shared" si="35"/>
        <v>3</v>
      </c>
      <c r="I113" t="str">
        <f t="shared" si="31"/>
        <v>Laith Alghofari</v>
      </c>
      <c r="J113" s="7" t="str">
        <f t="shared" si="32"/>
        <v>U17</v>
      </c>
      <c r="K113" s="7" t="str">
        <f t="shared" si="33"/>
        <v>M</v>
      </c>
      <c r="L113" t="str">
        <f t="shared" si="34"/>
        <v>Leeds city AC</v>
      </c>
      <c r="M113" s="21" t="str">
        <f t="shared" si="36"/>
        <v>U17/</v>
      </c>
      <c r="N113" s="21" t="str">
        <f t="shared" si="37"/>
        <v>M</v>
      </c>
      <c r="O113" s="21" t="str">
        <f t="shared" si="38"/>
        <v>50m</v>
      </c>
      <c r="P113" s="3" t="str">
        <f t="shared" si="39"/>
        <v>ok</v>
      </c>
      <c r="Q113" s="20" t="str">
        <f t="shared" si="40"/>
        <v>ok</v>
      </c>
      <c r="R113" s="20" t="str">
        <f t="shared" si="41"/>
        <v>QUERY</v>
      </c>
      <c r="S113" s="20" t="str">
        <f t="shared" si="42"/>
        <v>ok</v>
      </c>
      <c r="T113" s="23">
        <f>COUNTIFS(O$2:O113,"="&amp;O113,I$2:I113,"="&amp;I113)-1</f>
        <v>0</v>
      </c>
      <c r="U113" s="24">
        <f t="shared" si="43"/>
        <v>7</v>
      </c>
      <c r="V113" s="21">
        <f t="shared" si="44"/>
        <v>1</v>
      </c>
      <c r="W113" s="25" t="str">
        <f t="shared" si="45"/>
        <v>50m</v>
      </c>
      <c r="X113" s="21" t="str">
        <f t="shared" si="46"/>
        <v>Laith Alghofari50m</v>
      </c>
      <c r="Y113" s="22">
        <f t="shared" si="47"/>
        <v>7</v>
      </c>
      <c r="Z113" s="21">
        <f t="shared" si="48"/>
        <v>4</v>
      </c>
    </row>
    <row r="114" spans="1:26">
      <c r="E114" s="7">
        <v>5</v>
      </c>
      <c r="F114" s="7">
        <v>19</v>
      </c>
      <c r="G114" s="108">
        <v>7.6</v>
      </c>
      <c r="H114" s="91">
        <f t="shared" ref="H114" si="60">IF(P114="error","ERR",IF(RIGHT(W114,6)="slower","-",IF(F114="","-",IF(Z114=1,7,IF(Z114&gt;6,"",7-Z114)))))</f>
        <v>1</v>
      </c>
      <c r="I114" t="str">
        <f t="shared" si="31"/>
        <v>Joseph Blow</v>
      </c>
      <c r="J114" s="7" t="str">
        <f t="shared" si="32"/>
        <v>U17</v>
      </c>
      <c r="K114" s="7" t="str">
        <f t="shared" si="33"/>
        <v>M</v>
      </c>
      <c r="L114" t="str">
        <f t="shared" si="34"/>
        <v>Rothwell Harriers &amp;AC</v>
      </c>
      <c r="M114" s="21" t="str">
        <f t="shared" si="36"/>
        <v>U17/</v>
      </c>
      <c r="N114" s="21" t="str">
        <f t="shared" si="37"/>
        <v>M</v>
      </c>
      <c r="O114" s="21" t="str">
        <f t="shared" si="38"/>
        <v>50m</v>
      </c>
      <c r="P114" s="3" t="str">
        <f t="shared" ref="P114" si="61">IF(OR(O114="50m",O114="50mh"),"ok","ERROR")</f>
        <v>ok</v>
      </c>
      <c r="Q114" s="20" t="str">
        <f t="shared" ref="Q114" si="62">IF($F114="","-",IF(ISNA(VLOOKUP(I114,Entry_names,1,FALSE)),"error","ok"))</f>
        <v>ok</v>
      </c>
      <c r="R114" s="20" t="str">
        <f t="shared" ref="R114" si="63">IF($F114="","-",IF(J114=M114,"ok","QUERY"))</f>
        <v>QUERY</v>
      </c>
      <c r="S114" s="20" t="str">
        <f t="shared" ref="S114" si="64">IF($F114="","-",IF(K114=N114,"ok","QUERY"))</f>
        <v>ok</v>
      </c>
      <c r="T114" s="23">
        <f>COUNTIFS(O$2:O114,"="&amp;O114,I$2:I114,"="&amp;I114)-1</f>
        <v>0</v>
      </c>
      <c r="U114" s="24">
        <f t="shared" ref="U114" si="65">IF(G114=0,0,G114+T114/10000)</f>
        <v>7.6</v>
      </c>
      <c r="V114" s="21">
        <f t="shared" ref="V114" si="66">COUNTIFS(I$2:I$1518,"="&amp;I114,O$2:O$1518,"="&amp;O114,U$2:U$1518,"&lt;"&amp;U114)+1</f>
        <v>1</v>
      </c>
      <c r="W114" s="25" t="str">
        <f t="shared" ref="W114" si="67">O114&amp;IF(V114&gt;1,"Slower","")</f>
        <v>50m</v>
      </c>
      <c r="X114" s="21" t="str">
        <f t="shared" ref="X114" si="68">I114&amp;W114</f>
        <v>Joseph Blow50m</v>
      </c>
      <c r="Y114" s="22">
        <f t="shared" ref="Y114" si="69">G114</f>
        <v>7.6</v>
      </c>
      <c r="Z114" s="21">
        <f t="shared" ref="Z114" si="70">COUNTIFS(K$2:K$1518,"="&amp;K114,J$2:J$1518,"="&amp;J114,W$2:W$1518,"="&amp;W114,Y$2:Y$1518,"&lt;"&amp;Y114)+1</f>
        <v>6</v>
      </c>
    </row>
    <row r="115" spans="1:26">
      <c r="G115" s="108"/>
      <c r="H115" s="91" t="str">
        <f t="shared" si="35"/>
        <v>-</v>
      </c>
      <c r="I115" t="str">
        <f t="shared" si="31"/>
        <v>-</v>
      </c>
      <c r="J115" s="7" t="str">
        <f t="shared" si="32"/>
        <v>-</v>
      </c>
      <c r="K115" s="7" t="str">
        <f t="shared" si="33"/>
        <v>-</v>
      </c>
      <c r="L115" t="str">
        <f t="shared" si="34"/>
        <v>-</v>
      </c>
      <c r="M115" s="21" t="str">
        <f t="shared" si="36"/>
        <v>U17/</v>
      </c>
      <c r="N115" s="21" t="str">
        <f t="shared" si="37"/>
        <v>M</v>
      </c>
      <c r="O115" s="21" t="str">
        <f t="shared" si="38"/>
        <v>50m</v>
      </c>
      <c r="P115" s="3" t="str">
        <f t="shared" si="39"/>
        <v>ok</v>
      </c>
      <c r="Q115" s="20" t="str">
        <f t="shared" si="40"/>
        <v>-</v>
      </c>
      <c r="R115" s="20" t="str">
        <f t="shared" si="41"/>
        <v>-</v>
      </c>
      <c r="S115" s="20" t="str">
        <f t="shared" si="42"/>
        <v>-</v>
      </c>
      <c r="T115" s="23">
        <f>COUNTIFS(O$2:O115,"="&amp;O115,I$2:I115,"="&amp;I115)-1</f>
        <v>13</v>
      </c>
      <c r="U115" s="24">
        <f t="shared" si="43"/>
        <v>0</v>
      </c>
      <c r="V115" s="21">
        <f t="shared" si="44"/>
        <v>1</v>
      </c>
      <c r="W115" s="25" t="str">
        <f t="shared" si="45"/>
        <v>50m</v>
      </c>
      <c r="X115" s="21" t="str">
        <f t="shared" si="46"/>
        <v>-50m</v>
      </c>
      <c r="Y115" s="22">
        <f t="shared" si="47"/>
        <v>0</v>
      </c>
      <c r="Z115" s="21">
        <f t="shared" si="48"/>
        <v>1</v>
      </c>
    </row>
    <row r="116" spans="1:26">
      <c r="A116" t="s">
        <v>108</v>
      </c>
      <c r="B116" t="s">
        <v>28</v>
      </c>
      <c r="C116" t="s">
        <v>204</v>
      </c>
      <c r="D116" s="7">
        <v>1</v>
      </c>
      <c r="E116" s="7">
        <v>1</v>
      </c>
      <c r="F116" s="7">
        <v>934</v>
      </c>
      <c r="G116" s="108">
        <v>7.9</v>
      </c>
      <c r="H116" s="91">
        <f t="shared" si="35"/>
        <v>7</v>
      </c>
      <c r="I116" t="str">
        <f t="shared" si="31"/>
        <v>Maisie Holdsworth</v>
      </c>
      <c r="J116" s="7" t="str">
        <f t="shared" si="32"/>
        <v>U11</v>
      </c>
      <c r="K116" s="7" t="str">
        <f t="shared" si="33"/>
        <v>F</v>
      </c>
      <c r="L116" t="str">
        <f t="shared" si="34"/>
        <v>Denby Dale AC</v>
      </c>
      <c r="M116" s="21" t="str">
        <f t="shared" si="36"/>
        <v>U11</v>
      </c>
      <c r="N116" s="21" t="str">
        <f t="shared" si="37"/>
        <v>F</v>
      </c>
      <c r="O116" s="21" t="str">
        <f t="shared" si="38"/>
        <v>50m</v>
      </c>
      <c r="P116" s="3" t="str">
        <f t="shared" si="39"/>
        <v>ok</v>
      </c>
      <c r="Q116" s="20" t="str">
        <f t="shared" si="40"/>
        <v>ok</v>
      </c>
      <c r="R116" s="20" t="str">
        <f t="shared" si="41"/>
        <v>ok</v>
      </c>
      <c r="S116" s="20" t="str">
        <f t="shared" si="42"/>
        <v>ok</v>
      </c>
      <c r="T116" s="23">
        <f>COUNTIFS(O$2:O116,"="&amp;O116,I$2:I116,"="&amp;I116)-1</f>
        <v>0</v>
      </c>
      <c r="U116" s="24">
        <f t="shared" si="43"/>
        <v>7.9</v>
      </c>
      <c r="V116" s="21">
        <f t="shared" si="44"/>
        <v>1</v>
      </c>
      <c r="W116" s="25" t="str">
        <f t="shared" si="45"/>
        <v>50m</v>
      </c>
      <c r="X116" s="21" t="str">
        <f t="shared" si="46"/>
        <v>Maisie Holdsworth50m</v>
      </c>
      <c r="Y116" s="22">
        <f t="shared" si="47"/>
        <v>7.9</v>
      </c>
      <c r="Z116" s="21">
        <f t="shared" si="48"/>
        <v>1</v>
      </c>
    </row>
    <row r="117" spans="1:26">
      <c r="E117" s="7">
        <v>2</v>
      </c>
      <c r="F117" s="7">
        <v>941</v>
      </c>
      <c r="G117" s="108">
        <v>8.1</v>
      </c>
      <c r="H117" s="91">
        <f t="shared" si="35"/>
        <v>5</v>
      </c>
      <c r="I117" t="str">
        <f t="shared" si="31"/>
        <v>Phoebe Sayles</v>
      </c>
      <c r="J117" s="7" t="str">
        <f t="shared" si="32"/>
        <v>U11</v>
      </c>
      <c r="K117" s="7" t="str">
        <f t="shared" si="33"/>
        <v>F</v>
      </c>
      <c r="L117" t="str">
        <f t="shared" si="34"/>
        <v>Wakefield District Harriers &amp;AC</v>
      </c>
      <c r="M117" s="21" t="str">
        <f t="shared" si="36"/>
        <v>U11</v>
      </c>
      <c r="N117" s="21" t="str">
        <f t="shared" si="37"/>
        <v>F</v>
      </c>
      <c r="O117" s="21" t="str">
        <f t="shared" si="38"/>
        <v>50m</v>
      </c>
      <c r="P117" s="3" t="str">
        <f t="shared" si="39"/>
        <v>ok</v>
      </c>
      <c r="Q117" s="20" t="str">
        <f t="shared" si="40"/>
        <v>ok</v>
      </c>
      <c r="R117" s="20" t="str">
        <f t="shared" si="41"/>
        <v>ok</v>
      </c>
      <c r="S117" s="20" t="str">
        <f t="shared" si="42"/>
        <v>ok</v>
      </c>
      <c r="T117" s="23">
        <f>COUNTIFS(O$2:O117,"="&amp;O117,I$2:I117,"="&amp;I117)-1</f>
        <v>0</v>
      </c>
      <c r="U117" s="24">
        <f t="shared" si="43"/>
        <v>8.1</v>
      </c>
      <c r="V117" s="21">
        <f t="shared" si="44"/>
        <v>1</v>
      </c>
      <c r="W117" s="25" t="str">
        <f t="shared" si="45"/>
        <v>50m</v>
      </c>
      <c r="X117" s="21" t="str">
        <f t="shared" si="46"/>
        <v>Phoebe Sayles50m</v>
      </c>
      <c r="Y117" s="22">
        <f t="shared" si="47"/>
        <v>8.1</v>
      </c>
      <c r="Z117" s="21">
        <f t="shared" si="48"/>
        <v>2</v>
      </c>
    </row>
    <row r="118" spans="1:26">
      <c r="E118" s="7">
        <v>3</v>
      </c>
      <c r="F118" s="7">
        <v>940</v>
      </c>
      <c r="G118" s="108">
        <v>8.1</v>
      </c>
      <c r="H118" s="91">
        <f t="shared" si="35"/>
        <v>5</v>
      </c>
      <c r="I118" t="str">
        <f t="shared" si="31"/>
        <v>Emily Coote</v>
      </c>
      <c r="J118" s="7" t="str">
        <f t="shared" si="32"/>
        <v>U11</v>
      </c>
      <c r="K118" s="7" t="str">
        <f t="shared" si="33"/>
        <v>F</v>
      </c>
      <c r="L118" t="str">
        <f t="shared" si="34"/>
        <v>City of Sheffield &amp; Dearne</v>
      </c>
      <c r="M118" s="21" t="str">
        <f t="shared" si="36"/>
        <v>U11</v>
      </c>
      <c r="N118" s="21" t="str">
        <f t="shared" si="37"/>
        <v>F</v>
      </c>
      <c r="O118" s="21" t="str">
        <f t="shared" si="38"/>
        <v>50m</v>
      </c>
      <c r="P118" s="3" t="str">
        <f t="shared" si="39"/>
        <v>ok</v>
      </c>
      <c r="Q118" s="20" t="str">
        <f t="shared" si="40"/>
        <v>ok</v>
      </c>
      <c r="R118" s="20" t="str">
        <f t="shared" si="41"/>
        <v>ok</v>
      </c>
      <c r="S118" s="20" t="str">
        <f t="shared" si="42"/>
        <v>ok</v>
      </c>
      <c r="T118" s="23">
        <f>COUNTIFS(O$2:O118,"="&amp;O118,I$2:I118,"="&amp;I118)-1</f>
        <v>0</v>
      </c>
      <c r="U118" s="24">
        <f t="shared" si="43"/>
        <v>8.1</v>
      </c>
      <c r="V118" s="21">
        <f t="shared" si="44"/>
        <v>1</v>
      </c>
      <c r="W118" s="25" t="str">
        <f t="shared" si="45"/>
        <v>50m</v>
      </c>
      <c r="X118" s="21" t="str">
        <f t="shared" si="46"/>
        <v>Emily Coote50m</v>
      </c>
      <c r="Y118" s="22">
        <f t="shared" si="47"/>
        <v>8.1</v>
      </c>
      <c r="Z118" s="21">
        <f t="shared" si="48"/>
        <v>2</v>
      </c>
    </row>
    <row r="119" spans="1:26">
      <c r="G119" s="108"/>
      <c r="H119" s="91" t="str">
        <f t="shared" si="35"/>
        <v>-</v>
      </c>
      <c r="I119" t="str">
        <f t="shared" si="31"/>
        <v>-</v>
      </c>
      <c r="J119" s="7" t="str">
        <f t="shared" si="32"/>
        <v>-</v>
      </c>
      <c r="K119" s="7" t="str">
        <f t="shared" si="33"/>
        <v>-</v>
      </c>
      <c r="L119" t="str">
        <f t="shared" si="34"/>
        <v>-</v>
      </c>
      <c r="M119" s="21" t="str">
        <f t="shared" si="36"/>
        <v>U11</v>
      </c>
      <c r="N119" s="21" t="str">
        <f t="shared" si="37"/>
        <v>F</v>
      </c>
      <c r="O119" s="21" t="str">
        <f t="shared" si="38"/>
        <v>50m</v>
      </c>
      <c r="P119" s="3" t="str">
        <f t="shared" si="39"/>
        <v>ok</v>
      </c>
      <c r="Q119" s="20" t="str">
        <f t="shared" si="40"/>
        <v>-</v>
      </c>
      <c r="R119" s="20" t="str">
        <f t="shared" si="41"/>
        <v>-</v>
      </c>
      <c r="S119" s="20" t="str">
        <f t="shared" si="42"/>
        <v>-</v>
      </c>
      <c r="T119" s="23">
        <f>COUNTIFS(O$2:O119,"="&amp;O119,I$2:I119,"="&amp;I119)-1</f>
        <v>14</v>
      </c>
      <c r="U119" s="24">
        <f t="shared" si="43"/>
        <v>0</v>
      </c>
      <c r="V119" s="21">
        <f t="shared" si="44"/>
        <v>1</v>
      </c>
      <c r="W119" s="25" t="str">
        <f t="shared" si="45"/>
        <v>50m</v>
      </c>
      <c r="X119" s="21" t="str">
        <f t="shared" si="46"/>
        <v>-50m</v>
      </c>
      <c r="Y119" s="22">
        <f t="shared" si="47"/>
        <v>0</v>
      </c>
      <c r="Z119" s="21">
        <f t="shared" si="48"/>
        <v>1</v>
      </c>
    </row>
    <row r="120" spans="1:26">
      <c r="G120" s="108"/>
      <c r="H120" s="91" t="str">
        <f t="shared" si="35"/>
        <v>-</v>
      </c>
      <c r="I120" t="str">
        <f t="shared" si="31"/>
        <v>-</v>
      </c>
      <c r="J120" s="7" t="str">
        <f t="shared" si="32"/>
        <v>-</v>
      </c>
      <c r="K120" s="7" t="str">
        <f t="shared" si="33"/>
        <v>-</v>
      </c>
      <c r="L120" t="str">
        <f t="shared" si="34"/>
        <v>-</v>
      </c>
      <c r="M120" s="21" t="str">
        <f t="shared" si="36"/>
        <v>U11</v>
      </c>
      <c r="N120" s="21" t="str">
        <f t="shared" si="37"/>
        <v>F</v>
      </c>
      <c r="O120" s="21" t="str">
        <f t="shared" si="38"/>
        <v>50m</v>
      </c>
      <c r="P120" s="3" t="str">
        <f t="shared" si="39"/>
        <v>ok</v>
      </c>
      <c r="Q120" s="20" t="str">
        <f t="shared" si="40"/>
        <v>-</v>
      </c>
      <c r="R120" s="20" t="str">
        <f t="shared" si="41"/>
        <v>-</v>
      </c>
      <c r="S120" s="20" t="str">
        <f t="shared" si="42"/>
        <v>-</v>
      </c>
      <c r="T120" s="23">
        <f>COUNTIFS(O$2:O120,"="&amp;O120,I$2:I120,"="&amp;I120)-1</f>
        <v>15</v>
      </c>
      <c r="U120" s="24">
        <f t="shared" si="43"/>
        <v>0</v>
      </c>
      <c r="V120" s="21">
        <f t="shared" si="44"/>
        <v>1</v>
      </c>
      <c r="W120" s="25" t="str">
        <f t="shared" si="45"/>
        <v>50m</v>
      </c>
      <c r="X120" s="21" t="str">
        <f t="shared" si="46"/>
        <v>-50m</v>
      </c>
      <c r="Y120" s="22">
        <f t="shared" si="47"/>
        <v>0</v>
      </c>
      <c r="Z120" s="21">
        <f t="shared" si="48"/>
        <v>1</v>
      </c>
    </row>
    <row r="121" spans="1:26">
      <c r="A121" t="s">
        <v>108</v>
      </c>
      <c r="B121" t="s">
        <v>28</v>
      </c>
      <c r="C121" t="s">
        <v>204</v>
      </c>
      <c r="D121" s="7">
        <v>2</v>
      </c>
      <c r="E121" s="7">
        <v>1</v>
      </c>
      <c r="F121" s="7">
        <v>385</v>
      </c>
      <c r="G121" s="108">
        <v>8.6</v>
      </c>
      <c r="H121" s="91">
        <f t="shared" si="35"/>
        <v>3</v>
      </c>
      <c r="I121" t="str">
        <f t="shared" si="31"/>
        <v>Appolonia Sagar Inweregbu</v>
      </c>
      <c r="J121" s="7" t="str">
        <f t="shared" si="32"/>
        <v>U11</v>
      </c>
      <c r="K121" s="7" t="str">
        <f t="shared" si="33"/>
        <v>F</v>
      </c>
      <c r="L121" t="str">
        <f t="shared" si="34"/>
        <v>Wakefield District Harriers &amp;AC</v>
      </c>
      <c r="M121" s="21" t="str">
        <f t="shared" si="36"/>
        <v>U11</v>
      </c>
      <c r="N121" s="21" t="str">
        <f t="shared" si="37"/>
        <v>F</v>
      </c>
      <c r="O121" s="21" t="str">
        <f t="shared" si="38"/>
        <v>50m</v>
      </c>
      <c r="P121" s="3" t="str">
        <f t="shared" si="39"/>
        <v>ok</v>
      </c>
      <c r="Q121" s="20" t="str">
        <f t="shared" si="40"/>
        <v>ok</v>
      </c>
      <c r="R121" s="20" t="str">
        <f t="shared" si="41"/>
        <v>ok</v>
      </c>
      <c r="S121" s="20" t="str">
        <f t="shared" si="42"/>
        <v>ok</v>
      </c>
      <c r="T121" s="23">
        <f>COUNTIFS(O$2:O121,"="&amp;O121,I$2:I121,"="&amp;I121)-1</f>
        <v>0</v>
      </c>
      <c r="U121" s="24">
        <f t="shared" si="43"/>
        <v>8.6</v>
      </c>
      <c r="V121" s="21">
        <f t="shared" si="44"/>
        <v>1</v>
      </c>
      <c r="W121" s="25" t="str">
        <f t="shared" si="45"/>
        <v>50m</v>
      </c>
      <c r="X121" s="21" t="str">
        <f t="shared" si="46"/>
        <v>Appolonia Sagar Inweregbu50m</v>
      </c>
      <c r="Y121" s="22">
        <f t="shared" si="47"/>
        <v>8.6</v>
      </c>
      <c r="Z121" s="21">
        <f t="shared" si="48"/>
        <v>4</v>
      </c>
    </row>
    <row r="122" spans="1:26">
      <c r="E122" s="7">
        <v>2</v>
      </c>
      <c r="F122" s="7">
        <v>942</v>
      </c>
      <c r="G122" s="108">
        <v>9</v>
      </c>
      <c r="H122" s="91">
        <f t="shared" si="35"/>
        <v>2</v>
      </c>
      <c r="I122" t="str">
        <f t="shared" si="31"/>
        <v>Tilly Bennett</v>
      </c>
      <c r="J122" s="7" t="str">
        <f t="shared" si="32"/>
        <v>U11</v>
      </c>
      <c r="K122" s="7" t="str">
        <f t="shared" si="33"/>
        <v>F</v>
      </c>
      <c r="L122" t="str">
        <f t="shared" si="34"/>
        <v>Wakefield District Harriers &amp;AC</v>
      </c>
      <c r="M122" s="21" t="str">
        <f t="shared" si="36"/>
        <v>U11</v>
      </c>
      <c r="N122" s="21" t="str">
        <f t="shared" si="37"/>
        <v>F</v>
      </c>
      <c r="O122" s="21" t="str">
        <f t="shared" si="38"/>
        <v>50m</v>
      </c>
      <c r="P122" s="3" t="str">
        <f t="shared" si="39"/>
        <v>ok</v>
      </c>
      <c r="Q122" s="20" t="str">
        <f t="shared" si="40"/>
        <v>ok</v>
      </c>
      <c r="R122" s="20" t="str">
        <f t="shared" si="41"/>
        <v>ok</v>
      </c>
      <c r="S122" s="20" t="str">
        <f t="shared" si="42"/>
        <v>ok</v>
      </c>
      <c r="T122" s="23">
        <f>COUNTIFS(O$2:O122,"="&amp;O122,I$2:I122,"="&amp;I122)-1</f>
        <v>0</v>
      </c>
      <c r="U122" s="24">
        <f t="shared" si="43"/>
        <v>9</v>
      </c>
      <c r="V122" s="21">
        <f t="shared" si="44"/>
        <v>1</v>
      </c>
      <c r="W122" s="25" t="str">
        <f t="shared" si="45"/>
        <v>50m</v>
      </c>
      <c r="X122" s="21" t="str">
        <f t="shared" si="46"/>
        <v>Tilly Bennett50m</v>
      </c>
      <c r="Y122" s="22">
        <f t="shared" si="47"/>
        <v>9</v>
      </c>
      <c r="Z122" s="21">
        <f t="shared" si="48"/>
        <v>5</v>
      </c>
    </row>
    <row r="123" spans="1:26">
      <c r="E123" s="7">
        <v>3</v>
      </c>
      <c r="F123" s="7">
        <v>939</v>
      </c>
      <c r="G123" s="108">
        <v>9.1999999999999993</v>
      </c>
      <c r="H123" s="91">
        <f t="shared" si="35"/>
        <v>1</v>
      </c>
      <c r="I123" t="str">
        <f t="shared" si="31"/>
        <v>Indi Harrison-Ruddock</v>
      </c>
      <c r="J123" s="7" t="str">
        <f t="shared" si="32"/>
        <v>U11</v>
      </c>
      <c r="K123" s="7" t="str">
        <f t="shared" si="33"/>
        <v>F</v>
      </c>
      <c r="L123" t="str">
        <f t="shared" si="34"/>
        <v>Wakefield District Harriers &amp;AC</v>
      </c>
      <c r="M123" s="21" t="str">
        <f t="shared" si="36"/>
        <v>U11</v>
      </c>
      <c r="N123" s="21" t="str">
        <f t="shared" si="37"/>
        <v>F</v>
      </c>
      <c r="O123" s="21" t="str">
        <f t="shared" si="38"/>
        <v>50m</v>
      </c>
      <c r="P123" s="3" t="str">
        <f t="shared" si="39"/>
        <v>ok</v>
      </c>
      <c r="Q123" s="20" t="str">
        <f t="shared" si="40"/>
        <v>ok</v>
      </c>
      <c r="R123" s="20" t="str">
        <f t="shared" si="41"/>
        <v>ok</v>
      </c>
      <c r="S123" s="20" t="str">
        <f t="shared" si="42"/>
        <v>ok</v>
      </c>
      <c r="T123" s="23">
        <f>COUNTIFS(O$2:O123,"="&amp;O123,I$2:I123,"="&amp;I123)-1</f>
        <v>0</v>
      </c>
      <c r="U123" s="24">
        <f t="shared" si="43"/>
        <v>9.1999999999999993</v>
      </c>
      <c r="V123" s="21">
        <f t="shared" si="44"/>
        <v>1</v>
      </c>
      <c r="W123" s="25" t="str">
        <f t="shared" si="45"/>
        <v>50m</v>
      </c>
      <c r="X123" s="21" t="str">
        <f t="shared" si="46"/>
        <v>Indi Harrison-Ruddock50m</v>
      </c>
      <c r="Y123" s="22">
        <f t="shared" si="47"/>
        <v>9.1999999999999993</v>
      </c>
      <c r="Z123" s="21">
        <f t="shared" si="48"/>
        <v>6</v>
      </c>
    </row>
    <row r="124" spans="1:26">
      <c r="G124" s="108"/>
      <c r="H124" s="91" t="str">
        <f t="shared" si="35"/>
        <v>-</v>
      </c>
      <c r="I124" t="str">
        <f t="shared" si="31"/>
        <v>-</v>
      </c>
      <c r="J124" s="7" t="str">
        <f t="shared" si="32"/>
        <v>-</v>
      </c>
      <c r="K124" s="7" t="str">
        <f t="shared" si="33"/>
        <v>-</v>
      </c>
      <c r="L124" t="str">
        <f t="shared" si="34"/>
        <v>-</v>
      </c>
      <c r="M124" s="21" t="str">
        <f t="shared" si="36"/>
        <v>U11</v>
      </c>
      <c r="N124" s="21" t="str">
        <f t="shared" si="37"/>
        <v>F</v>
      </c>
      <c r="O124" s="21" t="str">
        <f t="shared" si="38"/>
        <v>50m</v>
      </c>
      <c r="P124" s="3" t="str">
        <f t="shared" si="39"/>
        <v>ok</v>
      </c>
      <c r="Q124" s="20" t="str">
        <f t="shared" si="40"/>
        <v>-</v>
      </c>
      <c r="R124" s="20" t="str">
        <f t="shared" si="41"/>
        <v>-</v>
      </c>
      <c r="S124" s="20" t="str">
        <f t="shared" si="42"/>
        <v>-</v>
      </c>
      <c r="T124" s="23">
        <f>COUNTIFS(O$2:O124,"="&amp;O124,I$2:I124,"="&amp;I124)-1</f>
        <v>16</v>
      </c>
      <c r="U124" s="24">
        <f t="shared" si="43"/>
        <v>0</v>
      </c>
      <c r="V124" s="21">
        <f t="shared" si="44"/>
        <v>1</v>
      </c>
      <c r="W124" s="25" t="str">
        <f t="shared" si="45"/>
        <v>50m</v>
      </c>
      <c r="X124" s="21" t="str">
        <f t="shared" si="46"/>
        <v>-50m</v>
      </c>
      <c r="Y124" s="22">
        <f t="shared" si="47"/>
        <v>0</v>
      </c>
      <c r="Z124" s="21">
        <f t="shared" si="48"/>
        <v>1</v>
      </c>
    </row>
    <row r="125" spans="1:26">
      <c r="G125" s="108"/>
      <c r="H125" s="91" t="str">
        <f t="shared" si="35"/>
        <v>-</v>
      </c>
      <c r="I125" t="str">
        <f t="shared" si="31"/>
        <v>-</v>
      </c>
      <c r="J125" s="7" t="str">
        <f t="shared" si="32"/>
        <v>-</v>
      </c>
      <c r="K125" s="7" t="str">
        <f t="shared" si="33"/>
        <v>-</v>
      </c>
      <c r="L125" t="str">
        <f t="shared" si="34"/>
        <v>-</v>
      </c>
      <c r="M125" s="21" t="str">
        <f t="shared" si="36"/>
        <v>U11</v>
      </c>
      <c r="N125" s="21" t="str">
        <f t="shared" si="37"/>
        <v>F</v>
      </c>
      <c r="O125" s="21" t="str">
        <f t="shared" si="38"/>
        <v>50m</v>
      </c>
      <c r="P125" s="3" t="str">
        <f t="shared" si="39"/>
        <v>ok</v>
      </c>
      <c r="Q125" s="20" t="str">
        <f t="shared" si="40"/>
        <v>-</v>
      </c>
      <c r="R125" s="20" t="str">
        <f t="shared" si="41"/>
        <v>-</v>
      </c>
      <c r="S125" s="20" t="str">
        <f t="shared" si="42"/>
        <v>-</v>
      </c>
      <c r="T125" s="23">
        <f>COUNTIFS(O$2:O125,"="&amp;O125,I$2:I125,"="&amp;I125)-1</f>
        <v>17</v>
      </c>
      <c r="U125" s="24">
        <f t="shared" si="43"/>
        <v>0</v>
      </c>
      <c r="V125" s="21">
        <f t="shared" si="44"/>
        <v>1</v>
      </c>
      <c r="W125" s="25" t="str">
        <f t="shared" si="45"/>
        <v>50m</v>
      </c>
      <c r="X125" s="21" t="str">
        <f t="shared" si="46"/>
        <v>-50m</v>
      </c>
      <c r="Y125" s="22">
        <f t="shared" si="47"/>
        <v>0</v>
      </c>
      <c r="Z125" s="21">
        <f t="shared" si="48"/>
        <v>1</v>
      </c>
    </row>
    <row r="126" spans="1:26">
      <c r="A126" t="s">
        <v>108</v>
      </c>
      <c r="B126" t="s">
        <v>1</v>
      </c>
      <c r="C126" t="s">
        <v>204</v>
      </c>
      <c r="D126" s="7">
        <v>1</v>
      </c>
      <c r="E126" s="7">
        <v>1</v>
      </c>
      <c r="F126" s="7">
        <v>947</v>
      </c>
      <c r="G126" s="108">
        <v>7.7</v>
      </c>
      <c r="H126" s="91">
        <f t="shared" si="35"/>
        <v>7</v>
      </c>
      <c r="I126" t="str">
        <f t="shared" si="31"/>
        <v>Arthur Simpson</v>
      </c>
      <c r="J126" s="7" t="str">
        <f t="shared" si="32"/>
        <v>U11</v>
      </c>
      <c r="K126" s="7" t="str">
        <f t="shared" si="33"/>
        <v>M</v>
      </c>
      <c r="L126" t="str">
        <f t="shared" si="34"/>
        <v>Wakefield District Harriers &amp;AC</v>
      </c>
      <c r="M126" s="21" t="str">
        <f t="shared" si="36"/>
        <v>U11</v>
      </c>
      <c r="N126" s="21" t="str">
        <f t="shared" si="37"/>
        <v>M</v>
      </c>
      <c r="O126" s="21" t="str">
        <f t="shared" si="38"/>
        <v>50m</v>
      </c>
      <c r="P126" s="3" t="str">
        <f t="shared" si="39"/>
        <v>ok</v>
      </c>
      <c r="Q126" s="20" t="str">
        <f t="shared" si="40"/>
        <v>ok</v>
      </c>
      <c r="R126" s="20" t="str">
        <f t="shared" si="41"/>
        <v>ok</v>
      </c>
      <c r="S126" s="20" t="str">
        <f t="shared" si="42"/>
        <v>ok</v>
      </c>
      <c r="T126" s="23">
        <f>COUNTIFS(O$2:O126,"="&amp;O126,I$2:I126,"="&amp;I126)-1</f>
        <v>0</v>
      </c>
      <c r="U126" s="24">
        <f t="shared" si="43"/>
        <v>7.7</v>
      </c>
      <c r="V126" s="21">
        <f t="shared" si="44"/>
        <v>1</v>
      </c>
      <c r="W126" s="25" t="str">
        <f t="shared" si="45"/>
        <v>50m</v>
      </c>
      <c r="X126" s="21" t="str">
        <f t="shared" si="46"/>
        <v>Arthur Simpson50m</v>
      </c>
      <c r="Y126" s="22">
        <f t="shared" si="47"/>
        <v>7.7</v>
      </c>
      <c r="Z126" s="21">
        <f t="shared" si="48"/>
        <v>1</v>
      </c>
    </row>
    <row r="127" spans="1:26">
      <c r="E127" s="7">
        <v>2</v>
      </c>
      <c r="F127" s="7">
        <v>949</v>
      </c>
      <c r="G127" s="108">
        <v>8.1</v>
      </c>
      <c r="H127" s="91" t="str">
        <f t="shared" si="35"/>
        <v>-</v>
      </c>
      <c r="I127" t="str">
        <f t="shared" si="31"/>
        <v>Knowledge Jonusa</v>
      </c>
      <c r="J127" s="7" t="str">
        <f t="shared" si="32"/>
        <v>U11</v>
      </c>
      <c r="K127" s="7" t="str">
        <f t="shared" si="33"/>
        <v>M</v>
      </c>
      <c r="L127" t="str">
        <f t="shared" si="34"/>
        <v>Wakefield District Harriers &amp;AC</v>
      </c>
      <c r="M127" s="21" t="str">
        <f t="shared" si="36"/>
        <v>U11</v>
      </c>
      <c r="N127" s="21" t="str">
        <f t="shared" si="37"/>
        <v>M</v>
      </c>
      <c r="O127" s="21" t="str">
        <f t="shared" si="38"/>
        <v>50m</v>
      </c>
      <c r="P127" s="3" t="str">
        <f t="shared" si="39"/>
        <v>ok</v>
      </c>
      <c r="Q127" s="20" t="str">
        <f t="shared" si="40"/>
        <v>ok</v>
      </c>
      <c r="R127" s="20" t="str">
        <f t="shared" si="41"/>
        <v>ok</v>
      </c>
      <c r="S127" s="20" t="str">
        <f t="shared" si="42"/>
        <v>ok</v>
      </c>
      <c r="T127" s="23">
        <f>COUNTIFS(O$2:O127,"="&amp;O127,I$2:I127,"="&amp;I127)-1</f>
        <v>0</v>
      </c>
      <c r="U127" s="24">
        <f t="shared" si="43"/>
        <v>8.1</v>
      </c>
      <c r="V127" s="21">
        <f t="shared" si="44"/>
        <v>2</v>
      </c>
      <c r="W127" s="25" t="str">
        <f t="shared" si="45"/>
        <v>50mSlower</v>
      </c>
      <c r="X127" s="21" t="str">
        <f t="shared" si="46"/>
        <v>Knowledge Jonusa50mSlower</v>
      </c>
      <c r="Y127" s="22">
        <f t="shared" si="47"/>
        <v>8.1</v>
      </c>
      <c r="Z127" s="21">
        <f t="shared" si="48"/>
        <v>2</v>
      </c>
    </row>
    <row r="128" spans="1:26">
      <c r="E128" s="7">
        <v>3</v>
      </c>
      <c r="F128" s="7">
        <v>996</v>
      </c>
      <c r="G128" s="108">
        <v>8.1</v>
      </c>
      <c r="H128" s="91">
        <f t="shared" si="35"/>
        <v>4</v>
      </c>
      <c r="I128" t="str">
        <f t="shared" si="31"/>
        <v>Oliver Standage</v>
      </c>
      <c r="J128" s="7" t="str">
        <f t="shared" si="32"/>
        <v>U11</v>
      </c>
      <c r="K128" s="7" t="str">
        <f t="shared" si="33"/>
        <v>M</v>
      </c>
      <c r="L128" t="str">
        <f t="shared" si="34"/>
        <v>Wakefield District Harriers &amp;AC</v>
      </c>
      <c r="M128" s="21" t="str">
        <f t="shared" si="36"/>
        <v>U11</v>
      </c>
      <c r="N128" s="21" t="str">
        <f t="shared" si="37"/>
        <v>M</v>
      </c>
      <c r="O128" s="21" t="str">
        <f t="shared" si="38"/>
        <v>50m</v>
      </c>
      <c r="P128" s="3" t="str">
        <f t="shared" si="39"/>
        <v>ok</v>
      </c>
      <c r="Q128" s="20" t="str">
        <f t="shared" si="40"/>
        <v>ok</v>
      </c>
      <c r="R128" s="20" t="str">
        <f t="shared" si="41"/>
        <v>ok</v>
      </c>
      <c r="S128" s="20" t="str">
        <f t="shared" si="42"/>
        <v>ok</v>
      </c>
      <c r="T128" s="23">
        <f>COUNTIFS(O$2:O128,"="&amp;O128,I$2:I128,"="&amp;I128)-1</f>
        <v>0</v>
      </c>
      <c r="U128" s="24">
        <f t="shared" si="43"/>
        <v>8.1</v>
      </c>
      <c r="V128" s="21">
        <f t="shared" si="44"/>
        <v>1</v>
      </c>
      <c r="W128" s="25" t="str">
        <f t="shared" si="45"/>
        <v>50m</v>
      </c>
      <c r="X128" s="21" t="str">
        <f t="shared" si="46"/>
        <v>Oliver Standage50m</v>
      </c>
      <c r="Y128" s="22">
        <f t="shared" si="47"/>
        <v>8.1</v>
      </c>
      <c r="Z128" s="21">
        <f t="shared" si="48"/>
        <v>3</v>
      </c>
    </row>
    <row r="129" spans="1:26">
      <c r="E129" s="7">
        <v>4</v>
      </c>
      <c r="F129" s="7">
        <v>945</v>
      </c>
      <c r="G129" s="108">
        <v>8.4</v>
      </c>
      <c r="H129" s="91">
        <f t="shared" si="35"/>
        <v>2</v>
      </c>
      <c r="I129" t="str">
        <f t="shared" si="31"/>
        <v>Harry Jackson</v>
      </c>
      <c r="J129" s="7" t="str">
        <f t="shared" si="32"/>
        <v>U11</v>
      </c>
      <c r="K129" s="7" t="str">
        <f t="shared" si="33"/>
        <v>M</v>
      </c>
      <c r="L129" t="str">
        <f t="shared" si="34"/>
        <v>Wakefield District Harriers &amp;AC</v>
      </c>
      <c r="M129" s="21" t="str">
        <f t="shared" si="36"/>
        <v>U11</v>
      </c>
      <c r="N129" s="21" t="str">
        <f t="shared" si="37"/>
        <v>M</v>
      </c>
      <c r="O129" s="21" t="str">
        <f t="shared" si="38"/>
        <v>50m</v>
      </c>
      <c r="P129" s="3" t="str">
        <f t="shared" si="39"/>
        <v>ok</v>
      </c>
      <c r="Q129" s="20" t="str">
        <f t="shared" si="40"/>
        <v>ok</v>
      </c>
      <c r="R129" s="20" t="str">
        <f t="shared" si="41"/>
        <v>ok</v>
      </c>
      <c r="S129" s="20" t="str">
        <f t="shared" si="42"/>
        <v>ok</v>
      </c>
      <c r="T129" s="23">
        <f>COUNTIFS(O$2:O129,"="&amp;O129,I$2:I129,"="&amp;I129)-1</f>
        <v>0</v>
      </c>
      <c r="U129" s="24">
        <f t="shared" si="43"/>
        <v>8.4</v>
      </c>
      <c r="V129" s="21">
        <f t="shared" si="44"/>
        <v>1</v>
      </c>
      <c r="W129" s="25" t="str">
        <f t="shared" si="45"/>
        <v>50m</v>
      </c>
      <c r="X129" s="21" t="str">
        <f t="shared" si="46"/>
        <v>Harry Jackson50m</v>
      </c>
      <c r="Y129" s="22">
        <f t="shared" si="47"/>
        <v>8.4</v>
      </c>
      <c r="Z129" s="21">
        <f t="shared" si="48"/>
        <v>5</v>
      </c>
    </row>
    <row r="130" spans="1:26">
      <c r="E130" s="7">
        <v>5</v>
      </c>
      <c r="F130" s="7">
        <v>944</v>
      </c>
      <c r="G130" s="108">
        <v>8.4</v>
      </c>
      <c r="H130" s="91">
        <f t="shared" ref="H130" si="71">IF(P130="error","ERR",IF(RIGHT(W130,6)="slower","-",IF(F130="","-",IF(Z130=1,7,IF(Z130&gt;6,"",7-Z130)))))</f>
        <v>2</v>
      </c>
      <c r="I130" t="str">
        <f t="shared" si="31"/>
        <v>Joshua Myers</v>
      </c>
      <c r="J130" s="7" t="str">
        <f t="shared" si="32"/>
        <v>U11</v>
      </c>
      <c r="K130" s="7" t="str">
        <f t="shared" si="33"/>
        <v>M</v>
      </c>
      <c r="L130" t="str">
        <f t="shared" si="34"/>
        <v>Spenborough &amp; District AC</v>
      </c>
      <c r="M130" s="21" t="str">
        <f t="shared" si="36"/>
        <v>U11</v>
      </c>
      <c r="N130" s="21" t="str">
        <f t="shared" si="37"/>
        <v>M</v>
      </c>
      <c r="O130" s="21" t="str">
        <f t="shared" si="38"/>
        <v>50m</v>
      </c>
      <c r="P130" s="3" t="str">
        <f t="shared" ref="P130" si="72">IF(OR(O130="50m",O130="50mh"),"ok","ERROR")</f>
        <v>ok</v>
      </c>
      <c r="Q130" s="20" t="str">
        <f t="shared" ref="Q130" si="73">IF($F130="","-",IF(ISNA(VLOOKUP(I130,Entry_names,1,FALSE)),"error","ok"))</f>
        <v>ok</v>
      </c>
      <c r="R130" s="20" t="str">
        <f t="shared" ref="R130" si="74">IF($F130="","-",IF(J130=M130,"ok","QUERY"))</f>
        <v>ok</v>
      </c>
      <c r="S130" s="20" t="str">
        <f t="shared" ref="S130" si="75">IF($F130="","-",IF(K130=N130,"ok","QUERY"))</f>
        <v>ok</v>
      </c>
      <c r="T130" s="23">
        <f>COUNTIFS(O$2:O130,"="&amp;O130,I$2:I130,"="&amp;I130)-1</f>
        <v>0</v>
      </c>
      <c r="U130" s="24">
        <f t="shared" ref="U130" si="76">IF(G130=0,0,G130+T130/10000)</f>
        <v>8.4</v>
      </c>
      <c r="V130" s="21">
        <f t="shared" ref="V130" si="77">COUNTIFS(I$2:I$1518,"="&amp;I130,O$2:O$1518,"="&amp;O130,U$2:U$1518,"&lt;"&amp;U130)+1</f>
        <v>1</v>
      </c>
      <c r="W130" s="25" t="str">
        <f t="shared" ref="W130" si="78">O130&amp;IF(V130&gt;1,"Slower","")</f>
        <v>50m</v>
      </c>
      <c r="X130" s="21" t="str">
        <f t="shared" ref="X130" si="79">I130&amp;W130</f>
        <v>Joshua Myers50m</v>
      </c>
      <c r="Y130" s="22">
        <f t="shared" ref="Y130" si="80">G130</f>
        <v>8.4</v>
      </c>
      <c r="Z130" s="21">
        <f t="shared" ref="Z130" si="81">COUNTIFS(K$2:K$1518,"="&amp;K130,J$2:J$1518,"="&amp;J130,W$2:W$1518,"="&amp;W130,Y$2:Y$1518,"&lt;"&amp;Y130)+1</f>
        <v>5</v>
      </c>
    </row>
    <row r="131" spans="1:26">
      <c r="G131" s="108"/>
      <c r="H131" s="91" t="str">
        <f t="shared" si="35"/>
        <v>-</v>
      </c>
      <c r="I131" t="str">
        <f t="shared" si="31"/>
        <v>-</v>
      </c>
      <c r="J131" s="7" t="str">
        <f t="shared" si="32"/>
        <v>-</v>
      </c>
      <c r="K131" s="7" t="str">
        <f t="shared" si="33"/>
        <v>-</v>
      </c>
      <c r="L131" t="str">
        <f t="shared" si="34"/>
        <v>-</v>
      </c>
      <c r="M131" s="21" t="str">
        <f t="shared" si="36"/>
        <v>U11</v>
      </c>
      <c r="N131" s="21" t="str">
        <f t="shared" si="37"/>
        <v>M</v>
      </c>
      <c r="O131" s="21" t="str">
        <f t="shared" si="38"/>
        <v>50m</v>
      </c>
      <c r="P131" s="3" t="str">
        <f t="shared" si="39"/>
        <v>ok</v>
      </c>
      <c r="Q131" s="20" t="str">
        <f t="shared" si="40"/>
        <v>-</v>
      </c>
      <c r="R131" s="20" t="str">
        <f t="shared" si="41"/>
        <v>-</v>
      </c>
      <c r="S131" s="20" t="str">
        <f t="shared" si="42"/>
        <v>-</v>
      </c>
      <c r="T131" s="23">
        <f>COUNTIFS(O$2:O131,"="&amp;O131,I$2:I131,"="&amp;I131)-1</f>
        <v>18</v>
      </c>
      <c r="U131" s="24">
        <f t="shared" si="43"/>
        <v>0</v>
      </c>
      <c r="V131" s="21">
        <f t="shared" si="44"/>
        <v>1</v>
      </c>
      <c r="W131" s="25" t="str">
        <f t="shared" si="45"/>
        <v>50m</v>
      </c>
      <c r="X131" s="21" t="str">
        <f t="shared" si="46"/>
        <v>-50m</v>
      </c>
      <c r="Y131" s="22">
        <f t="shared" si="47"/>
        <v>0</v>
      </c>
      <c r="Z131" s="21">
        <f t="shared" si="48"/>
        <v>1</v>
      </c>
    </row>
    <row r="132" spans="1:26">
      <c r="A132" t="s">
        <v>108</v>
      </c>
      <c r="B132" t="s">
        <v>1</v>
      </c>
      <c r="C132" t="s">
        <v>204</v>
      </c>
      <c r="D132" s="7">
        <v>2</v>
      </c>
      <c r="E132" s="7">
        <v>1</v>
      </c>
      <c r="F132" s="7">
        <v>953</v>
      </c>
      <c r="G132" s="108">
        <v>9</v>
      </c>
      <c r="H132" s="91" t="str">
        <f t="shared" si="35"/>
        <v>-</v>
      </c>
      <c r="I132" t="str">
        <f t="shared" si="31"/>
        <v>Samuel Bapty</v>
      </c>
      <c r="J132" s="7" t="str">
        <f t="shared" si="32"/>
        <v>U11</v>
      </c>
      <c r="K132" s="7" t="str">
        <f t="shared" si="33"/>
        <v>M</v>
      </c>
      <c r="L132" t="str">
        <f t="shared" si="34"/>
        <v>Bradford Airedale AC</v>
      </c>
      <c r="M132" s="21" t="str">
        <f t="shared" si="36"/>
        <v>U11</v>
      </c>
      <c r="N132" s="21" t="str">
        <f t="shared" si="37"/>
        <v>M</v>
      </c>
      <c r="O132" s="21" t="str">
        <f t="shared" si="38"/>
        <v>50m</v>
      </c>
      <c r="P132" s="3" t="str">
        <f t="shared" si="39"/>
        <v>ok</v>
      </c>
      <c r="Q132" s="20" t="str">
        <f t="shared" si="40"/>
        <v>ok</v>
      </c>
      <c r="R132" s="20" t="str">
        <f t="shared" si="41"/>
        <v>ok</v>
      </c>
      <c r="S132" s="20" t="str">
        <f t="shared" si="42"/>
        <v>ok</v>
      </c>
      <c r="T132" s="23">
        <f>COUNTIFS(O$2:O132,"="&amp;O132,I$2:I132,"="&amp;I132)-1</f>
        <v>0</v>
      </c>
      <c r="U132" s="24">
        <f t="shared" si="43"/>
        <v>9</v>
      </c>
      <c r="V132" s="21">
        <f t="shared" si="44"/>
        <v>2</v>
      </c>
      <c r="W132" s="25" t="str">
        <f t="shared" si="45"/>
        <v>50mSlower</v>
      </c>
      <c r="X132" s="21" t="str">
        <f t="shared" si="46"/>
        <v>Samuel Bapty50mSlower</v>
      </c>
      <c r="Y132" s="22">
        <f t="shared" si="47"/>
        <v>9</v>
      </c>
      <c r="Z132" s="21">
        <f t="shared" si="48"/>
        <v>9</v>
      </c>
    </row>
    <row r="133" spans="1:26">
      <c r="E133" s="7">
        <v>2</v>
      </c>
      <c r="F133" s="7">
        <v>946</v>
      </c>
      <c r="G133" s="108">
        <v>9.1</v>
      </c>
      <c r="H133" s="91" t="str">
        <f t="shared" si="35"/>
        <v>-</v>
      </c>
      <c r="I133" t="str">
        <f t="shared" si="31"/>
        <v>Thomas Jackson</v>
      </c>
      <c r="J133" s="7" t="str">
        <f t="shared" si="32"/>
        <v>U11</v>
      </c>
      <c r="K133" s="7" t="str">
        <f t="shared" si="33"/>
        <v>M</v>
      </c>
      <c r="L133" t="str">
        <f t="shared" si="34"/>
        <v>Wakefield District Harriers &amp;AC</v>
      </c>
      <c r="M133" s="21" t="str">
        <f t="shared" ref="M133:M196" si="82">IF(A133="",M132,TRIM(LEFT(A133,4)))</f>
        <v>U11</v>
      </c>
      <c r="N133" s="21" t="str">
        <f t="shared" ref="N133:N196" si="83">IF(B133="",N132,TRIM(LEFT(B133,4)))</f>
        <v>M</v>
      </c>
      <c r="O133" s="21" t="str">
        <f t="shared" ref="O133:O196" si="84">IF(C133="",O132,TRIM(LEFT(C133,4)))</f>
        <v>50m</v>
      </c>
      <c r="P133" s="3" t="str">
        <f t="shared" si="39"/>
        <v>ok</v>
      </c>
      <c r="Q133" s="20" t="str">
        <f t="shared" si="40"/>
        <v>ok</v>
      </c>
      <c r="R133" s="20" t="str">
        <f t="shared" si="41"/>
        <v>ok</v>
      </c>
      <c r="S133" s="20" t="str">
        <f t="shared" si="42"/>
        <v>ok</v>
      </c>
      <c r="T133" s="23">
        <f>COUNTIFS(O$2:O133,"="&amp;O133,I$2:I133,"="&amp;I133)-1</f>
        <v>0</v>
      </c>
      <c r="U133" s="24">
        <f t="shared" si="43"/>
        <v>9.1</v>
      </c>
      <c r="V133" s="21">
        <f t="shared" si="44"/>
        <v>2</v>
      </c>
      <c r="W133" s="25" t="str">
        <f t="shared" si="45"/>
        <v>50mSlower</v>
      </c>
      <c r="X133" s="21" t="str">
        <f t="shared" si="46"/>
        <v>Thomas Jackson50mSlower</v>
      </c>
      <c r="Y133" s="22">
        <f t="shared" si="47"/>
        <v>9.1</v>
      </c>
      <c r="Z133" s="21">
        <f t="shared" si="48"/>
        <v>10</v>
      </c>
    </row>
    <row r="134" spans="1:26">
      <c r="E134" s="7">
        <v>3</v>
      </c>
      <c r="F134" s="7">
        <v>950</v>
      </c>
      <c r="G134" s="108">
        <v>9.1</v>
      </c>
      <c r="H134" s="91" t="str">
        <f t="shared" si="35"/>
        <v>-</v>
      </c>
      <c r="I134" t="str">
        <f t="shared" ref="I134:I198" si="85">IF($F134="","-",VLOOKUP($F134,Entry_numbers,2,FALSE))</f>
        <v>Ruaidri Hyland</v>
      </c>
      <c r="J134" s="7" t="str">
        <f t="shared" ref="J134:J198" si="86">IF($F134="","-",VLOOKUP($F134,Entry_numbers,21,FALSE))</f>
        <v>U11</v>
      </c>
      <c r="K134" s="7" t="str">
        <f t="shared" ref="K134:K198" si="87">IF($F134="","-",VLOOKUP($F134,Entry_numbers,20,FALSE))</f>
        <v>M</v>
      </c>
      <c r="L134" t="str">
        <f t="shared" ref="L134:L198" si="88">IF($F134="","-",VLOOKUP($F134,Entry_numbers,3,FALSE))</f>
        <v>Bradford Airedale AC</v>
      </c>
      <c r="M134" s="21" t="str">
        <f t="shared" si="82"/>
        <v>U11</v>
      </c>
      <c r="N134" s="21" t="str">
        <f t="shared" si="83"/>
        <v>M</v>
      </c>
      <c r="O134" s="21" t="str">
        <f t="shared" si="84"/>
        <v>50m</v>
      </c>
      <c r="P134" s="3" t="str">
        <f t="shared" si="39"/>
        <v>ok</v>
      </c>
      <c r="Q134" s="20" t="str">
        <f t="shared" si="40"/>
        <v>ok</v>
      </c>
      <c r="R134" s="20" t="str">
        <f t="shared" si="41"/>
        <v>ok</v>
      </c>
      <c r="S134" s="20" t="str">
        <f t="shared" si="42"/>
        <v>ok</v>
      </c>
      <c r="T134" s="23">
        <f>COUNTIFS(O$2:O134,"="&amp;O134,I$2:I134,"="&amp;I134)-1</f>
        <v>0</v>
      </c>
      <c r="U134" s="24">
        <f t="shared" si="43"/>
        <v>9.1</v>
      </c>
      <c r="V134" s="21">
        <f t="shared" si="44"/>
        <v>2</v>
      </c>
      <c r="W134" s="25" t="str">
        <f t="shared" si="45"/>
        <v>50mSlower</v>
      </c>
      <c r="X134" s="21" t="str">
        <f t="shared" si="46"/>
        <v>Ruaidri Hyland50mSlower</v>
      </c>
      <c r="Y134" s="22">
        <f t="shared" si="47"/>
        <v>9.1</v>
      </c>
      <c r="Z134" s="21">
        <f t="shared" si="48"/>
        <v>10</v>
      </c>
    </row>
    <row r="135" spans="1:26">
      <c r="E135" s="7">
        <v>4</v>
      </c>
      <c r="F135" s="7">
        <v>952</v>
      </c>
      <c r="G135" s="108">
        <v>9.1999999999999993</v>
      </c>
      <c r="H135" s="91" t="str">
        <f t="shared" ref="H135:H199" si="89">IF(P135="error","ERR",IF(RIGHT(W135,6)="slower","-",IF(F135="","-",IF(Z135=1,7,IF(Z135&gt;6,"",7-Z135)))))</f>
        <v>-</v>
      </c>
      <c r="I135" t="str">
        <f t="shared" si="85"/>
        <v>Isaac Ford</v>
      </c>
      <c r="J135" s="7" t="str">
        <f t="shared" si="86"/>
        <v>U11</v>
      </c>
      <c r="K135" s="7" t="str">
        <f t="shared" si="87"/>
        <v>M</v>
      </c>
      <c r="L135" t="str">
        <f t="shared" si="88"/>
        <v>Wakefield District Harriers &amp;AC</v>
      </c>
      <c r="M135" s="21" t="str">
        <f t="shared" si="82"/>
        <v>U11</v>
      </c>
      <c r="N135" s="21" t="str">
        <f t="shared" si="83"/>
        <v>M</v>
      </c>
      <c r="O135" s="21" t="str">
        <f t="shared" si="84"/>
        <v>50m</v>
      </c>
      <c r="P135" s="3" t="str">
        <f t="shared" si="39"/>
        <v>ok</v>
      </c>
      <c r="Q135" s="20" t="str">
        <f t="shared" si="40"/>
        <v>ok</v>
      </c>
      <c r="R135" s="20" t="str">
        <f t="shared" si="41"/>
        <v>ok</v>
      </c>
      <c r="S135" s="20" t="str">
        <f t="shared" si="42"/>
        <v>ok</v>
      </c>
      <c r="T135" s="23">
        <f>COUNTIFS(O$2:O135,"="&amp;O135,I$2:I135,"="&amp;I135)-1</f>
        <v>0</v>
      </c>
      <c r="U135" s="24">
        <f t="shared" si="43"/>
        <v>9.1999999999999993</v>
      </c>
      <c r="V135" s="21">
        <f t="shared" si="44"/>
        <v>3</v>
      </c>
      <c r="W135" s="25" t="str">
        <f t="shared" si="45"/>
        <v>50mSlower</v>
      </c>
      <c r="X135" s="21" t="str">
        <f t="shared" si="46"/>
        <v>Isaac Ford50mSlower</v>
      </c>
      <c r="Y135" s="22">
        <f t="shared" si="47"/>
        <v>9.1999999999999993</v>
      </c>
      <c r="Z135" s="21">
        <f t="shared" si="48"/>
        <v>13</v>
      </c>
    </row>
    <row r="136" spans="1:26">
      <c r="E136" s="7">
        <v>5</v>
      </c>
      <c r="F136" s="7">
        <v>955</v>
      </c>
      <c r="G136" s="108">
        <v>9.4</v>
      </c>
      <c r="H136" s="91" t="str">
        <f t="shared" si="89"/>
        <v>-</v>
      </c>
      <c r="I136" t="str">
        <f t="shared" si="85"/>
        <v>Joel Robinson</v>
      </c>
      <c r="J136" s="7" t="str">
        <f t="shared" si="86"/>
        <v>U11</v>
      </c>
      <c r="K136" s="7" t="str">
        <f t="shared" si="87"/>
        <v>M</v>
      </c>
      <c r="L136" t="str">
        <f t="shared" si="88"/>
        <v>Denby Dale AC</v>
      </c>
      <c r="M136" s="21" t="str">
        <f t="shared" si="82"/>
        <v>U11</v>
      </c>
      <c r="N136" s="21" t="str">
        <f t="shared" si="83"/>
        <v>M</v>
      </c>
      <c r="O136" s="21" t="str">
        <f t="shared" si="84"/>
        <v>50m</v>
      </c>
      <c r="P136" s="3" t="str">
        <f t="shared" ref="P136" si="90">IF(OR(O136="50m",O136="50mh"),"ok","ERROR")</f>
        <v>ok</v>
      </c>
      <c r="Q136" s="20" t="str">
        <f t="shared" ref="Q136" si="91">IF($F136="","-",IF(ISNA(VLOOKUP(I136,Entry_names,1,FALSE)),"error","ok"))</f>
        <v>ok</v>
      </c>
      <c r="R136" s="20" t="str">
        <f t="shared" ref="R136" si="92">IF($F136="","-",IF(J136=M136,"ok","QUERY"))</f>
        <v>ok</v>
      </c>
      <c r="S136" s="20" t="str">
        <f t="shared" ref="S136" si="93">IF($F136="","-",IF(K136=N136,"ok","QUERY"))</f>
        <v>ok</v>
      </c>
      <c r="T136" s="23">
        <f>COUNTIFS(O$2:O136,"="&amp;O136,I$2:I136,"="&amp;I136)-1</f>
        <v>0</v>
      </c>
      <c r="U136" s="24">
        <f t="shared" ref="U136" si="94">IF(G136=0,0,G136+T136/10000)</f>
        <v>9.4</v>
      </c>
      <c r="V136" s="21">
        <f t="shared" ref="V136" si="95">COUNTIFS(I$2:I$1518,"="&amp;I136,O$2:O$1518,"="&amp;O136,U$2:U$1518,"&lt;"&amp;U136)+1</f>
        <v>2</v>
      </c>
      <c r="W136" s="25" t="str">
        <f t="shared" ref="W136" si="96">O136&amp;IF(V136&gt;1,"Slower","")</f>
        <v>50mSlower</v>
      </c>
      <c r="X136" s="21" t="str">
        <f t="shared" ref="X136" si="97">I136&amp;W136</f>
        <v>Joel Robinson50mSlower</v>
      </c>
      <c r="Y136" s="22">
        <f t="shared" ref="Y136" si="98">G136</f>
        <v>9.4</v>
      </c>
      <c r="Z136" s="21">
        <f t="shared" ref="Z136" si="99">COUNTIFS(K$2:K$1518,"="&amp;K136,J$2:J$1518,"="&amp;J136,W$2:W$1518,"="&amp;W136,Y$2:Y$1518,"&lt;"&amp;Y136)+1</f>
        <v>14</v>
      </c>
    </row>
    <row r="137" spans="1:26">
      <c r="G137" s="108"/>
      <c r="H137" s="91" t="str">
        <f t="shared" si="89"/>
        <v>-</v>
      </c>
      <c r="I137" t="str">
        <f t="shared" si="85"/>
        <v>-</v>
      </c>
      <c r="J137" s="7" t="str">
        <f t="shared" si="86"/>
        <v>-</v>
      </c>
      <c r="K137" s="7" t="str">
        <f t="shared" si="87"/>
        <v>-</v>
      </c>
      <c r="L137" t="str">
        <f t="shared" si="88"/>
        <v>-</v>
      </c>
      <c r="M137" s="21" t="str">
        <f t="shared" si="82"/>
        <v>U11</v>
      </c>
      <c r="N137" s="21" t="str">
        <f t="shared" si="83"/>
        <v>M</v>
      </c>
      <c r="O137" s="21" t="str">
        <f t="shared" si="84"/>
        <v>50m</v>
      </c>
      <c r="P137" s="3" t="str">
        <f t="shared" ref="P137:P200" si="100">IF(OR(O137="50m",O137="50mh"),"ok","ERROR")</f>
        <v>ok</v>
      </c>
      <c r="Q137" s="20" t="str">
        <f t="shared" ref="Q137:Q200" si="101">IF($F137="","-",IF(ISNA(VLOOKUP(I137,Entry_names,1,FALSE)),"error","ok"))</f>
        <v>-</v>
      </c>
      <c r="R137" s="20" t="str">
        <f t="shared" ref="R137:R200" si="102">IF($F137="","-",IF(J137=M137,"ok","QUERY"))</f>
        <v>-</v>
      </c>
      <c r="S137" s="20" t="str">
        <f t="shared" ref="S137:S200" si="103">IF($F137="","-",IF(K137=N137,"ok","QUERY"))</f>
        <v>-</v>
      </c>
      <c r="T137" s="23">
        <f>COUNTIFS(O$2:O137,"="&amp;O137,I$2:I137,"="&amp;I137)-1</f>
        <v>19</v>
      </c>
      <c r="U137" s="24">
        <f t="shared" ref="U137:U200" si="104">IF(G137=0,0,G137+T137/10000)</f>
        <v>0</v>
      </c>
      <c r="V137" s="21">
        <f t="shared" ref="V137:V200" si="105">COUNTIFS(I$2:I$1518,"="&amp;I137,O$2:O$1518,"="&amp;O137,U$2:U$1518,"&lt;"&amp;U137)+1</f>
        <v>1</v>
      </c>
      <c r="W137" s="25" t="str">
        <f t="shared" ref="W137:W200" si="106">O137&amp;IF(V137&gt;1,"Slower","")</f>
        <v>50m</v>
      </c>
      <c r="X137" s="21" t="str">
        <f t="shared" ref="X137:X200" si="107">I137&amp;W137</f>
        <v>-50m</v>
      </c>
      <c r="Y137" s="22">
        <f t="shared" ref="Y137:Y200" si="108">G137</f>
        <v>0</v>
      </c>
      <c r="Z137" s="21">
        <f t="shared" ref="Z137:Z200" si="109">COUNTIFS(K$2:K$1518,"="&amp;K137,J$2:J$1518,"="&amp;J137,W$2:W$1518,"="&amp;W137,Y$2:Y$1518,"&lt;"&amp;Y137)+1</f>
        <v>1</v>
      </c>
    </row>
    <row r="138" spans="1:26">
      <c r="A138" t="s">
        <v>108</v>
      </c>
      <c r="B138" t="s">
        <v>1</v>
      </c>
      <c r="C138" t="s">
        <v>204</v>
      </c>
      <c r="D138" s="7">
        <v>3</v>
      </c>
      <c r="E138" s="7">
        <v>1</v>
      </c>
      <c r="F138" s="7">
        <v>952</v>
      </c>
      <c r="G138" s="108">
        <v>8.1</v>
      </c>
      <c r="H138" s="91">
        <f t="shared" si="89"/>
        <v>4</v>
      </c>
      <c r="I138" t="str">
        <f t="shared" si="85"/>
        <v>Isaac Ford</v>
      </c>
      <c r="J138" s="7" t="str">
        <f t="shared" si="86"/>
        <v>U11</v>
      </c>
      <c r="K138" s="7" t="str">
        <f t="shared" si="87"/>
        <v>M</v>
      </c>
      <c r="L138" t="str">
        <f t="shared" si="88"/>
        <v>Wakefield District Harriers &amp;AC</v>
      </c>
      <c r="M138" s="21" t="str">
        <f t="shared" si="82"/>
        <v>U11</v>
      </c>
      <c r="N138" s="21" t="str">
        <f t="shared" si="83"/>
        <v>M</v>
      </c>
      <c r="O138" s="21" t="str">
        <f t="shared" si="84"/>
        <v>50m</v>
      </c>
      <c r="P138" s="3" t="str">
        <f t="shared" si="100"/>
        <v>ok</v>
      </c>
      <c r="Q138" s="20" t="str">
        <f t="shared" si="101"/>
        <v>ok</v>
      </c>
      <c r="R138" s="20" t="str">
        <f t="shared" si="102"/>
        <v>ok</v>
      </c>
      <c r="S138" s="20" t="str">
        <f t="shared" si="103"/>
        <v>ok</v>
      </c>
      <c r="T138" s="23">
        <f>COUNTIFS(O$2:O138,"="&amp;O138,I$2:I138,"="&amp;I138)-1</f>
        <v>1</v>
      </c>
      <c r="U138" s="24">
        <f t="shared" si="104"/>
        <v>8.1000999999999994</v>
      </c>
      <c r="V138" s="21">
        <f t="shared" si="105"/>
        <v>1</v>
      </c>
      <c r="W138" s="25" t="str">
        <f t="shared" si="106"/>
        <v>50m</v>
      </c>
      <c r="X138" s="21" t="str">
        <f t="shared" si="107"/>
        <v>Isaac Ford50m</v>
      </c>
      <c r="Y138" s="22">
        <f t="shared" si="108"/>
        <v>8.1</v>
      </c>
      <c r="Z138" s="21">
        <f t="shared" si="109"/>
        <v>3</v>
      </c>
    </row>
    <row r="139" spans="1:26">
      <c r="E139" s="7">
        <v>2</v>
      </c>
      <c r="F139" s="7">
        <v>105</v>
      </c>
      <c r="G139" s="108">
        <v>8.6</v>
      </c>
      <c r="H139" s="91" t="str">
        <f t="shared" si="89"/>
        <v/>
      </c>
      <c r="I139" t="str">
        <f t="shared" si="85"/>
        <v>Austin Alexander</v>
      </c>
      <c r="J139" s="7" t="str">
        <f t="shared" si="86"/>
        <v>U11</v>
      </c>
      <c r="K139" s="7" t="str">
        <f t="shared" si="87"/>
        <v>M</v>
      </c>
      <c r="L139" t="str">
        <f t="shared" si="88"/>
        <v>Wakefield District Harriers &amp;AC</v>
      </c>
      <c r="M139" s="21" t="str">
        <f t="shared" si="82"/>
        <v>U11</v>
      </c>
      <c r="N139" s="21" t="str">
        <f t="shared" si="83"/>
        <v>M</v>
      </c>
      <c r="O139" s="21" t="str">
        <f t="shared" si="84"/>
        <v>50m</v>
      </c>
      <c r="P139" s="3" t="str">
        <f t="shared" si="100"/>
        <v>ok</v>
      </c>
      <c r="Q139" s="20" t="str">
        <f t="shared" si="101"/>
        <v>ok</v>
      </c>
      <c r="R139" s="20" t="str">
        <f t="shared" si="102"/>
        <v>ok</v>
      </c>
      <c r="S139" s="20" t="str">
        <f t="shared" si="103"/>
        <v>ok</v>
      </c>
      <c r="T139" s="23">
        <f>COUNTIFS(O$2:O139,"="&amp;O139,I$2:I139,"="&amp;I139)-1</f>
        <v>0</v>
      </c>
      <c r="U139" s="24">
        <f t="shared" si="104"/>
        <v>8.6</v>
      </c>
      <c r="V139" s="21">
        <f t="shared" si="105"/>
        <v>1</v>
      </c>
      <c r="W139" s="25" t="str">
        <f t="shared" si="106"/>
        <v>50m</v>
      </c>
      <c r="X139" s="21" t="str">
        <f t="shared" si="107"/>
        <v>Austin Alexander50m</v>
      </c>
      <c r="Y139" s="22">
        <f t="shared" si="108"/>
        <v>8.6</v>
      </c>
      <c r="Z139" s="21">
        <f t="shared" si="109"/>
        <v>7</v>
      </c>
    </row>
    <row r="140" spans="1:26">
      <c r="A140" s="116"/>
      <c r="B140" s="116"/>
      <c r="C140" s="116"/>
      <c r="D140" s="117"/>
      <c r="E140" s="7">
        <v>3</v>
      </c>
      <c r="F140" s="7">
        <v>386</v>
      </c>
      <c r="G140" s="108">
        <v>8.6</v>
      </c>
      <c r="H140" s="91" t="str">
        <f t="shared" si="89"/>
        <v/>
      </c>
      <c r="I140" t="str">
        <f t="shared" si="85"/>
        <v>Luca McMullen</v>
      </c>
      <c r="J140" s="7" t="str">
        <f t="shared" si="86"/>
        <v>U11</v>
      </c>
      <c r="K140" s="7" t="str">
        <f t="shared" si="87"/>
        <v>M</v>
      </c>
      <c r="L140" t="str">
        <f t="shared" si="88"/>
        <v>Rothwell Harriers &amp;AC</v>
      </c>
      <c r="M140" s="21" t="str">
        <f t="shared" si="82"/>
        <v>U11</v>
      </c>
      <c r="N140" s="21" t="str">
        <f t="shared" si="83"/>
        <v>M</v>
      </c>
      <c r="O140" s="21" t="str">
        <f t="shared" si="84"/>
        <v>50m</v>
      </c>
      <c r="P140" s="3" t="str">
        <f t="shared" si="100"/>
        <v>ok</v>
      </c>
      <c r="Q140" s="20" t="str">
        <f t="shared" si="101"/>
        <v>ok</v>
      </c>
      <c r="R140" s="20" t="str">
        <f t="shared" si="102"/>
        <v>ok</v>
      </c>
      <c r="S140" s="20" t="str">
        <f t="shared" si="103"/>
        <v>ok</v>
      </c>
      <c r="T140" s="23">
        <f>COUNTIFS(O$2:O140,"="&amp;O140,I$2:I140,"="&amp;I140)-1</f>
        <v>0</v>
      </c>
      <c r="U140" s="24">
        <f t="shared" si="104"/>
        <v>8.6</v>
      </c>
      <c r="V140" s="21">
        <f t="shared" si="105"/>
        <v>1</v>
      </c>
      <c r="W140" s="25" t="str">
        <f t="shared" si="106"/>
        <v>50m</v>
      </c>
      <c r="X140" s="21" t="str">
        <f t="shared" si="107"/>
        <v>Luca McMullen50m</v>
      </c>
      <c r="Y140" s="22">
        <f t="shared" si="108"/>
        <v>8.6</v>
      </c>
      <c r="Z140" s="21">
        <f t="shared" si="109"/>
        <v>7</v>
      </c>
    </row>
    <row r="141" spans="1:26">
      <c r="E141" s="7">
        <v>4</v>
      </c>
      <c r="F141" s="7">
        <v>957</v>
      </c>
      <c r="G141" s="108">
        <v>9.1</v>
      </c>
      <c r="H141" s="91" t="str">
        <f t="shared" si="89"/>
        <v/>
      </c>
      <c r="I141" t="str">
        <f t="shared" si="85"/>
        <v>Nickolas Piliponis</v>
      </c>
      <c r="J141" s="7" t="str">
        <f t="shared" si="86"/>
        <v>U11</v>
      </c>
      <c r="K141" s="7" t="str">
        <f t="shared" si="87"/>
        <v>M</v>
      </c>
      <c r="L141" t="str">
        <f t="shared" si="88"/>
        <v>Bradford Airedale AC</v>
      </c>
      <c r="M141" s="21" t="str">
        <f t="shared" si="82"/>
        <v>U11</v>
      </c>
      <c r="N141" s="21" t="str">
        <f t="shared" si="83"/>
        <v>M</v>
      </c>
      <c r="O141" s="21" t="str">
        <f t="shared" si="84"/>
        <v>50m</v>
      </c>
      <c r="P141" s="3" t="str">
        <f t="shared" si="100"/>
        <v>ok</v>
      </c>
      <c r="Q141" s="20" t="str">
        <f t="shared" si="101"/>
        <v>ok</v>
      </c>
      <c r="R141" s="20" t="str">
        <f t="shared" si="102"/>
        <v>ok</v>
      </c>
      <c r="S141" s="20" t="str">
        <f t="shared" si="103"/>
        <v>ok</v>
      </c>
      <c r="T141" s="23">
        <f>COUNTIFS(O$2:O141,"="&amp;O141,I$2:I141,"="&amp;I141)-1</f>
        <v>0</v>
      </c>
      <c r="U141" s="24">
        <f t="shared" si="104"/>
        <v>9.1</v>
      </c>
      <c r="V141" s="21">
        <f t="shared" si="105"/>
        <v>1</v>
      </c>
      <c r="W141" s="25" t="str">
        <f t="shared" si="106"/>
        <v>50m</v>
      </c>
      <c r="X141" s="21" t="str">
        <f t="shared" si="107"/>
        <v>Nickolas Piliponis50m</v>
      </c>
      <c r="Y141" s="22">
        <f t="shared" si="108"/>
        <v>9.1</v>
      </c>
      <c r="Z141" s="21">
        <f t="shared" si="109"/>
        <v>12</v>
      </c>
    </row>
    <row r="142" spans="1:26">
      <c r="G142" s="108"/>
      <c r="H142" s="91" t="str">
        <f t="shared" si="89"/>
        <v>-</v>
      </c>
      <c r="I142" t="str">
        <f t="shared" si="85"/>
        <v>-</v>
      </c>
      <c r="J142" s="7" t="str">
        <f t="shared" si="86"/>
        <v>-</v>
      </c>
      <c r="K142" s="7" t="str">
        <f t="shared" si="87"/>
        <v>-</v>
      </c>
      <c r="L142" t="str">
        <f t="shared" si="88"/>
        <v>-</v>
      </c>
      <c r="M142" s="21" t="str">
        <f t="shared" si="82"/>
        <v>U11</v>
      </c>
      <c r="N142" s="21" t="str">
        <f t="shared" si="83"/>
        <v>M</v>
      </c>
      <c r="O142" s="21" t="str">
        <f t="shared" si="84"/>
        <v>50m</v>
      </c>
      <c r="P142" s="3" t="str">
        <f t="shared" si="100"/>
        <v>ok</v>
      </c>
      <c r="Q142" s="20" t="str">
        <f t="shared" si="101"/>
        <v>-</v>
      </c>
      <c r="R142" s="20" t="str">
        <f t="shared" si="102"/>
        <v>-</v>
      </c>
      <c r="S142" s="20" t="str">
        <f t="shared" si="103"/>
        <v>-</v>
      </c>
      <c r="T142" s="23">
        <f>COUNTIFS(O$2:O142,"="&amp;O142,I$2:I142,"="&amp;I142)-1</f>
        <v>20</v>
      </c>
      <c r="U142" s="24">
        <f t="shared" si="104"/>
        <v>0</v>
      </c>
      <c r="V142" s="21">
        <f t="shared" si="105"/>
        <v>1</v>
      </c>
      <c r="W142" s="25" t="str">
        <f t="shared" si="106"/>
        <v>50m</v>
      </c>
      <c r="X142" s="21" t="str">
        <f t="shared" si="107"/>
        <v>-50m</v>
      </c>
      <c r="Y142" s="22">
        <f t="shared" si="108"/>
        <v>0</v>
      </c>
      <c r="Z142" s="21">
        <f t="shared" si="109"/>
        <v>1</v>
      </c>
    </row>
    <row r="143" spans="1:26">
      <c r="A143" t="s">
        <v>16</v>
      </c>
      <c r="B143" t="s">
        <v>28</v>
      </c>
      <c r="C143" t="s">
        <v>204</v>
      </c>
      <c r="D143" s="7">
        <v>1</v>
      </c>
      <c r="E143" s="7">
        <v>1</v>
      </c>
      <c r="F143" s="7">
        <v>180</v>
      </c>
      <c r="G143" s="108">
        <v>6.9</v>
      </c>
      <c r="H143" s="91">
        <f t="shared" si="89"/>
        <v>7</v>
      </c>
      <c r="I143" t="str">
        <f t="shared" si="85"/>
        <v>Sophie Torossian</v>
      </c>
      <c r="J143" s="7" t="str">
        <f t="shared" si="86"/>
        <v>U15</v>
      </c>
      <c r="K143" s="7" t="str">
        <f t="shared" si="87"/>
        <v>F</v>
      </c>
      <c r="L143" t="str">
        <f t="shared" si="88"/>
        <v>Wakefield District Harriers &amp;AC</v>
      </c>
      <c r="M143" s="21" t="str">
        <f t="shared" si="82"/>
        <v>U15</v>
      </c>
      <c r="N143" s="21" t="str">
        <f t="shared" si="83"/>
        <v>F</v>
      </c>
      <c r="O143" s="21" t="str">
        <f t="shared" si="84"/>
        <v>50m</v>
      </c>
      <c r="P143" s="3" t="str">
        <f t="shared" si="100"/>
        <v>ok</v>
      </c>
      <c r="Q143" s="20" t="str">
        <f t="shared" si="101"/>
        <v>ok</v>
      </c>
      <c r="R143" s="20" t="str">
        <f t="shared" si="102"/>
        <v>ok</v>
      </c>
      <c r="S143" s="20" t="str">
        <f t="shared" si="103"/>
        <v>ok</v>
      </c>
      <c r="T143" s="23">
        <f>COUNTIFS(O$2:O143,"="&amp;O143,I$2:I143,"="&amp;I143)-1</f>
        <v>0</v>
      </c>
      <c r="U143" s="24">
        <f t="shared" si="104"/>
        <v>6.9</v>
      </c>
      <c r="V143" s="21">
        <f t="shared" si="105"/>
        <v>1</v>
      </c>
      <c r="W143" s="25" t="str">
        <f t="shared" si="106"/>
        <v>50m</v>
      </c>
      <c r="X143" s="21" t="str">
        <f t="shared" si="107"/>
        <v>Sophie Torossian50m</v>
      </c>
      <c r="Y143" s="22">
        <f t="shared" si="108"/>
        <v>6.9</v>
      </c>
      <c r="Z143" s="21">
        <f t="shared" si="109"/>
        <v>1</v>
      </c>
    </row>
    <row r="144" spans="1:26">
      <c r="E144" s="7">
        <v>2</v>
      </c>
      <c r="F144" s="7">
        <v>179</v>
      </c>
      <c r="G144" s="108">
        <v>7.2</v>
      </c>
      <c r="H144" s="91">
        <f t="shared" si="89"/>
        <v>5</v>
      </c>
      <c r="I144" t="str">
        <f t="shared" si="85"/>
        <v>Romy Fagan</v>
      </c>
      <c r="J144" s="7" t="str">
        <f t="shared" si="86"/>
        <v>U15</v>
      </c>
      <c r="K144" s="7" t="str">
        <f t="shared" si="87"/>
        <v>F</v>
      </c>
      <c r="L144" t="str">
        <f t="shared" si="88"/>
        <v>Wakefield District Harriers &amp;AC</v>
      </c>
      <c r="M144" s="21" t="str">
        <f t="shared" si="82"/>
        <v>U15</v>
      </c>
      <c r="N144" s="21" t="str">
        <f t="shared" si="83"/>
        <v>F</v>
      </c>
      <c r="O144" s="21" t="str">
        <f t="shared" si="84"/>
        <v>50m</v>
      </c>
      <c r="P144" s="3" t="str">
        <f t="shared" si="100"/>
        <v>ok</v>
      </c>
      <c r="Q144" s="20" t="str">
        <f t="shared" si="101"/>
        <v>ok</v>
      </c>
      <c r="R144" s="20" t="str">
        <f t="shared" si="102"/>
        <v>ok</v>
      </c>
      <c r="S144" s="20" t="str">
        <f t="shared" si="103"/>
        <v>ok</v>
      </c>
      <c r="T144" s="23">
        <f>COUNTIFS(O$2:O144,"="&amp;O144,I$2:I144,"="&amp;I144)-1</f>
        <v>0</v>
      </c>
      <c r="U144" s="24">
        <f t="shared" si="104"/>
        <v>7.2</v>
      </c>
      <c r="V144" s="21">
        <f t="shared" si="105"/>
        <v>1</v>
      </c>
      <c r="W144" s="25" t="str">
        <f t="shared" si="106"/>
        <v>50m</v>
      </c>
      <c r="X144" s="21" t="str">
        <f t="shared" si="107"/>
        <v>Romy Fagan50m</v>
      </c>
      <c r="Y144" s="22">
        <f t="shared" si="108"/>
        <v>7.2</v>
      </c>
      <c r="Z144" s="21">
        <f t="shared" si="109"/>
        <v>2</v>
      </c>
    </row>
    <row r="145" spans="1:26">
      <c r="E145" s="7">
        <v>3</v>
      </c>
      <c r="F145" s="7">
        <v>187</v>
      </c>
      <c r="G145" s="108">
        <v>7.3</v>
      </c>
      <c r="H145" s="91">
        <f t="shared" si="89"/>
        <v>4</v>
      </c>
      <c r="I145" t="str">
        <f t="shared" si="85"/>
        <v>Lily Keeler</v>
      </c>
      <c r="J145" s="7" t="str">
        <f t="shared" si="86"/>
        <v>U15</v>
      </c>
      <c r="K145" s="7" t="str">
        <f t="shared" si="87"/>
        <v>F</v>
      </c>
      <c r="L145" t="str">
        <f t="shared" si="88"/>
        <v>Wakefield District Harriers &amp;AC</v>
      </c>
      <c r="M145" s="21" t="str">
        <f t="shared" si="82"/>
        <v>U15</v>
      </c>
      <c r="N145" s="21" t="str">
        <f t="shared" si="83"/>
        <v>F</v>
      </c>
      <c r="O145" s="21" t="str">
        <f t="shared" si="84"/>
        <v>50m</v>
      </c>
      <c r="P145" s="3" t="str">
        <f t="shared" si="100"/>
        <v>ok</v>
      </c>
      <c r="Q145" s="20" t="str">
        <f t="shared" si="101"/>
        <v>ok</v>
      </c>
      <c r="R145" s="20" t="str">
        <f t="shared" si="102"/>
        <v>ok</v>
      </c>
      <c r="S145" s="20" t="str">
        <f t="shared" si="103"/>
        <v>ok</v>
      </c>
      <c r="T145" s="23">
        <f>COUNTIFS(O$2:O145,"="&amp;O145,I$2:I145,"="&amp;I145)-1</f>
        <v>0</v>
      </c>
      <c r="U145" s="24">
        <f t="shared" si="104"/>
        <v>7.3</v>
      </c>
      <c r="V145" s="21">
        <f t="shared" si="105"/>
        <v>1</v>
      </c>
      <c r="W145" s="25" t="str">
        <f t="shared" si="106"/>
        <v>50m</v>
      </c>
      <c r="X145" s="21" t="str">
        <f t="shared" si="107"/>
        <v>Lily Keeler50m</v>
      </c>
      <c r="Y145" s="22">
        <f t="shared" si="108"/>
        <v>7.3</v>
      </c>
      <c r="Z145" s="21">
        <f t="shared" si="109"/>
        <v>3</v>
      </c>
    </row>
    <row r="146" spans="1:26">
      <c r="E146" s="7">
        <v>4</v>
      </c>
      <c r="F146" s="7">
        <v>177</v>
      </c>
      <c r="G146" s="108">
        <v>7.7</v>
      </c>
      <c r="H146" s="91" t="str">
        <f t="shared" si="89"/>
        <v>-</v>
      </c>
      <c r="I146" t="str">
        <f t="shared" si="85"/>
        <v>Maisie Sayles</v>
      </c>
      <c r="J146" s="7" t="str">
        <f t="shared" si="86"/>
        <v>U15</v>
      </c>
      <c r="K146" s="7" t="str">
        <f t="shared" si="87"/>
        <v>F</v>
      </c>
      <c r="L146" t="str">
        <f t="shared" si="88"/>
        <v>Wakefield District Harriers &amp;AC</v>
      </c>
      <c r="M146" s="21" t="str">
        <f t="shared" si="82"/>
        <v>U15</v>
      </c>
      <c r="N146" s="21" t="str">
        <f t="shared" si="83"/>
        <v>F</v>
      </c>
      <c r="O146" s="21" t="str">
        <f t="shared" si="84"/>
        <v>50m</v>
      </c>
      <c r="P146" s="3" t="str">
        <f t="shared" si="100"/>
        <v>ok</v>
      </c>
      <c r="Q146" s="20" t="str">
        <f t="shared" si="101"/>
        <v>ok</v>
      </c>
      <c r="R146" s="20" t="str">
        <f t="shared" si="102"/>
        <v>ok</v>
      </c>
      <c r="S146" s="20" t="str">
        <f t="shared" si="103"/>
        <v>ok</v>
      </c>
      <c r="T146" s="23">
        <f>COUNTIFS(O$2:O146,"="&amp;O146,I$2:I146,"="&amp;I146)-1</f>
        <v>0</v>
      </c>
      <c r="U146" s="24">
        <f t="shared" si="104"/>
        <v>7.7</v>
      </c>
      <c r="V146" s="21">
        <f t="shared" si="105"/>
        <v>2</v>
      </c>
      <c r="W146" s="25" t="str">
        <f t="shared" si="106"/>
        <v>50mSlower</v>
      </c>
      <c r="X146" s="21" t="str">
        <f t="shared" si="107"/>
        <v>Maisie Sayles50mSlower</v>
      </c>
      <c r="Y146" s="22">
        <f t="shared" si="108"/>
        <v>7.7</v>
      </c>
      <c r="Z146" s="21">
        <f t="shared" si="109"/>
        <v>4</v>
      </c>
    </row>
    <row r="147" spans="1:26">
      <c r="G147" s="108"/>
      <c r="H147" s="91" t="str">
        <f t="shared" si="89"/>
        <v>-</v>
      </c>
      <c r="I147" t="str">
        <f t="shared" si="85"/>
        <v>-</v>
      </c>
      <c r="J147" s="7" t="str">
        <f t="shared" si="86"/>
        <v>-</v>
      </c>
      <c r="K147" s="7" t="str">
        <f t="shared" si="87"/>
        <v>-</v>
      </c>
      <c r="L147" t="str">
        <f t="shared" si="88"/>
        <v>-</v>
      </c>
      <c r="M147" s="21" t="str">
        <f t="shared" si="82"/>
        <v>U15</v>
      </c>
      <c r="N147" s="21" t="str">
        <f t="shared" si="83"/>
        <v>F</v>
      </c>
      <c r="O147" s="21" t="str">
        <f t="shared" si="84"/>
        <v>50m</v>
      </c>
      <c r="P147" s="3" t="str">
        <f t="shared" si="100"/>
        <v>ok</v>
      </c>
      <c r="Q147" s="20" t="str">
        <f t="shared" si="101"/>
        <v>-</v>
      </c>
      <c r="R147" s="20" t="str">
        <f t="shared" si="102"/>
        <v>-</v>
      </c>
      <c r="S147" s="20" t="str">
        <f t="shared" si="103"/>
        <v>-</v>
      </c>
      <c r="T147" s="23">
        <f>COUNTIFS(O$2:O147,"="&amp;O147,I$2:I147,"="&amp;I147)-1</f>
        <v>21</v>
      </c>
      <c r="U147" s="24">
        <f t="shared" si="104"/>
        <v>0</v>
      </c>
      <c r="V147" s="21">
        <f t="shared" si="105"/>
        <v>1</v>
      </c>
      <c r="W147" s="25" t="str">
        <f t="shared" si="106"/>
        <v>50m</v>
      </c>
      <c r="X147" s="21" t="str">
        <f t="shared" si="107"/>
        <v>-50m</v>
      </c>
      <c r="Y147" s="22">
        <f t="shared" si="108"/>
        <v>0</v>
      </c>
      <c r="Z147" s="21">
        <f t="shared" si="109"/>
        <v>1</v>
      </c>
    </row>
    <row r="148" spans="1:26">
      <c r="G148" s="108"/>
      <c r="H148" s="91" t="str">
        <f t="shared" si="89"/>
        <v>-</v>
      </c>
      <c r="I148" t="str">
        <f t="shared" si="85"/>
        <v>-</v>
      </c>
      <c r="J148" s="7" t="str">
        <f t="shared" si="86"/>
        <v>-</v>
      </c>
      <c r="K148" s="7" t="str">
        <f t="shared" si="87"/>
        <v>-</v>
      </c>
      <c r="L148" t="str">
        <f t="shared" si="88"/>
        <v>-</v>
      </c>
      <c r="M148" s="21" t="str">
        <f t="shared" si="82"/>
        <v>U15</v>
      </c>
      <c r="N148" s="21" t="str">
        <f t="shared" si="83"/>
        <v>F</v>
      </c>
      <c r="O148" s="21" t="str">
        <f t="shared" si="84"/>
        <v>50m</v>
      </c>
      <c r="P148" s="3" t="str">
        <f t="shared" si="100"/>
        <v>ok</v>
      </c>
      <c r="Q148" s="20" t="str">
        <f t="shared" si="101"/>
        <v>-</v>
      </c>
      <c r="R148" s="20" t="str">
        <f t="shared" si="102"/>
        <v>-</v>
      </c>
      <c r="S148" s="20" t="str">
        <f t="shared" si="103"/>
        <v>-</v>
      </c>
      <c r="T148" s="23">
        <f>COUNTIFS(O$2:O148,"="&amp;O148,I$2:I148,"="&amp;I148)-1</f>
        <v>22</v>
      </c>
      <c r="U148" s="24">
        <f t="shared" si="104"/>
        <v>0</v>
      </c>
      <c r="V148" s="21">
        <f t="shared" si="105"/>
        <v>1</v>
      </c>
      <c r="W148" s="25" t="str">
        <f t="shared" si="106"/>
        <v>50m</v>
      </c>
      <c r="X148" s="21" t="str">
        <f t="shared" si="107"/>
        <v>-50m</v>
      </c>
      <c r="Y148" s="22">
        <f t="shared" si="108"/>
        <v>0</v>
      </c>
      <c r="Z148" s="21">
        <f t="shared" si="109"/>
        <v>1</v>
      </c>
    </row>
    <row r="149" spans="1:26">
      <c r="A149" t="s">
        <v>16</v>
      </c>
      <c r="B149" t="s">
        <v>28</v>
      </c>
      <c r="C149" t="s">
        <v>204</v>
      </c>
      <c r="D149" s="7">
        <v>2</v>
      </c>
      <c r="E149" s="7">
        <v>1</v>
      </c>
      <c r="F149" s="7">
        <v>193</v>
      </c>
      <c r="G149" s="108">
        <v>7.7</v>
      </c>
      <c r="H149" s="91">
        <f t="shared" si="89"/>
        <v>1</v>
      </c>
      <c r="I149" t="str">
        <f t="shared" si="85"/>
        <v>Betsie Barratt</v>
      </c>
      <c r="J149" s="7" t="str">
        <f t="shared" si="86"/>
        <v>U15</v>
      </c>
      <c r="K149" s="7" t="str">
        <f t="shared" si="87"/>
        <v>F</v>
      </c>
      <c r="L149" t="str">
        <f t="shared" si="88"/>
        <v>Rothwell Harriers &amp;AC</v>
      </c>
      <c r="M149" s="21" t="str">
        <f t="shared" si="82"/>
        <v>U15</v>
      </c>
      <c r="N149" s="21" t="str">
        <f t="shared" si="83"/>
        <v>F</v>
      </c>
      <c r="O149" s="21" t="str">
        <f t="shared" si="84"/>
        <v>50m</v>
      </c>
      <c r="P149" s="3" t="str">
        <f t="shared" si="100"/>
        <v>ok</v>
      </c>
      <c r="Q149" s="20" t="str">
        <f t="shared" si="101"/>
        <v>ok</v>
      </c>
      <c r="R149" s="20" t="str">
        <f t="shared" si="102"/>
        <v>ok</v>
      </c>
      <c r="S149" s="20" t="str">
        <f t="shared" si="103"/>
        <v>ok</v>
      </c>
      <c r="T149" s="23">
        <f>COUNTIFS(O$2:O149,"="&amp;O149,I$2:I149,"="&amp;I149)-1</f>
        <v>0</v>
      </c>
      <c r="U149" s="24">
        <f t="shared" si="104"/>
        <v>7.7</v>
      </c>
      <c r="V149" s="21">
        <f t="shared" si="105"/>
        <v>1</v>
      </c>
      <c r="W149" s="25" t="str">
        <f t="shared" si="106"/>
        <v>50m</v>
      </c>
      <c r="X149" s="21" t="str">
        <f t="shared" si="107"/>
        <v>Betsie Barratt50m</v>
      </c>
      <c r="Y149" s="22">
        <f t="shared" si="108"/>
        <v>7.7</v>
      </c>
      <c r="Z149" s="21">
        <f t="shared" si="109"/>
        <v>6</v>
      </c>
    </row>
    <row r="150" spans="1:26">
      <c r="E150" s="7">
        <v>2</v>
      </c>
      <c r="F150" s="7">
        <v>991</v>
      </c>
      <c r="G150" s="108">
        <v>7.7</v>
      </c>
      <c r="H150" s="91">
        <f t="shared" si="89"/>
        <v>1</v>
      </c>
      <c r="I150" t="str">
        <f t="shared" si="85"/>
        <v>Indira Banerjee</v>
      </c>
      <c r="J150" s="7" t="str">
        <f t="shared" si="86"/>
        <v>U15</v>
      </c>
      <c r="K150" s="7" t="str">
        <f t="shared" si="87"/>
        <v>F</v>
      </c>
      <c r="L150" t="str">
        <f t="shared" si="88"/>
        <v>Valley Striders AC</v>
      </c>
      <c r="M150" s="21" t="str">
        <f t="shared" si="82"/>
        <v>U15</v>
      </c>
      <c r="N150" s="21" t="str">
        <f t="shared" si="83"/>
        <v>F</v>
      </c>
      <c r="O150" s="21" t="str">
        <f t="shared" si="84"/>
        <v>50m</v>
      </c>
      <c r="P150" s="3" t="str">
        <f t="shared" si="100"/>
        <v>ok</v>
      </c>
      <c r="Q150" s="20" t="str">
        <f t="shared" si="101"/>
        <v>ok</v>
      </c>
      <c r="R150" s="20" t="str">
        <f t="shared" si="102"/>
        <v>ok</v>
      </c>
      <c r="S150" s="20" t="str">
        <f t="shared" si="103"/>
        <v>ok</v>
      </c>
      <c r="T150" s="23">
        <f>COUNTIFS(O$2:O150,"="&amp;O150,I$2:I150,"="&amp;I150)-1</f>
        <v>0</v>
      </c>
      <c r="U150" s="24">
        <f t="shared" si="104"/>
        <v>7.7</v>
      </c>
      <c r="V150" s="21">
        <f t="shared" si="105"/>
        <v>1</v>
      </c>
      <c r="W150" s="25" t="str">
        <f t="shared" si="106"/>
        <v>50m</v>
      </c>
      <c r="X150" s="21" t="str">
        <f t="shared" si="107"/>
        <v>Indira Banerjee50m</v>
      </c>
      <c r="Y150" s="22">
        <f t="shared" si="108"/>
        <v>7.7</v>
      </c>
      <c r="Z150" s="21">
        <f t="shared" si="109"/>
        <v>6</v>
      </c>
    </row>
    <row r="151" spans="1:26">
      <c r="E151" s="7">
        <v>3</v>
      </c>
      <c r="F151" s="7">
        <v>321</v>
      </c>
      <c r="G151" s="108">
        <v>8.1</v>
      </c>
      <c r="H151" s="91" t="str">
        <f t="shared" si="89"/>
        <v>-</v>
      </c>
      <c r="I151" t="str">
        <f t="shared" si="85"/>
        <v>Isabelle Wilkinson</v>
      </c>
      <c r="J151" s="7" t="str">
        <f t="shared" si="86"/>
        <v>U15</v>
      </c>
      <c r="K151" s="7" t="str">
        <f t="shared" si="87"/>
        <v>F</v>
      </c>
      <c r="L151" t="str">
        <f t="shared" si="88"/>
        <v>Hallamshire Harriers Sheffield</v>
      </c>
      <c r="M151" s="21" t="str">
        <f t="shared" si="82"/>
        <v>U15</v>
      </c>
      <c r="N151" s="21" t="str">
        <f t="shared" si="83"/>
        <v>F</v>
      </c>
      <c r="O151" s="21" t="str">
        <f t="shared" si="84"/>
        <v>50m</v>
      </c>
      <c r="P151" s="3" t="str">
        <f t="shared" si="100"/>
        <v>ok</v>
      </c>
      <c r="Q151" s="20" t="str">
        <f t="shared" si="101"/>
        <v>ok</v>
      </c>
      <c r="R151" s="20" t="str">
        <f t="shared" si="102"/>
        <v>ok</v>
      </c>
      <c r="S151" s="20" t="str">
        <f t="shared" si="103"/>
        <v>ok</v>
      </c>
      <c r="T151" s="23">
        <f>COUNTIFS(O$2:O151,"="&amp;O151,I$2:I151,"="&amp;I151)-1</f>
        <v>0</v>
      </c>
      <c r="U151" s="24">
        <f t="shared" si="104"/>
        <v>8.1</v>
      </c>
      <c r="V151" s="21">
        <f t="shared" si="105"/>
        <v>2</v>
      </c>
      <c r="W151" s="25" t="str">
        <f t="shared" si="106"/>
        <v>50mSlower</v>
      </c>
      <c r="X151" s="21" t="str">
        <f t="shared" si="107"/>
        <v>Isabelle Wilkinson50mSlower</v>
      </c>
      <c r="Y151" s="22">
        <f t="shared" si="108"/>
        <v>8.1</v>
      </c>
      <c r="Z151" s="21">
        <f t="shared" si="109"/>
        <v>9</v>
      </c>
    </row>
    <row r="152" spans="1:26">
      <c r="G152" s="108"/>
      <c r="H152" s="91" t="str">
        <f t="shared" si="89"/>
        <v>-</v>
      </c>
      <c r="I152" t="str">
        <f t="shared" si="85"/>
        <v>-</v>
      </c>
      <c r="J152" s="7" t="str">
        <f t="shared" si="86"/>
        <v>-</v>
      </c>
      <c r="K152" s="7" t="str">
        <f t="shared" si="87"/>
        <v>-</v>
      </c>
      <c r="L152" t="str">
        <f t="shared" si="88"/>
        <v>-</v>
      </c>
      <c r="M152" s="21" t="str">
        <f t="shared" si="82"/>
        <v>U15</v>
      </c>
      <c r="N152" s="21" t="str">
        <f t="shared" si="83"/>
        <v>F</v>
      </c>
      <c r="O152" s="21" t="str">
        <f t="shared" si="84"/>
        <v>50m</v>
      </c>
      <c r="P152" s="3" t="str">
        <f t="shared" si="100"/>
        <v>ok</v>
      </c>
      <c r="Q152" s="20" t="str">
        <f t="shared" si="101"/>
        <v>-</v>
      </c>
      <c r="R152" s="20" t="str">
        <f t="shared" si="102"/>
        <v>-</v>
      </c>
      <c r="S152" s="20" t="str">
        <f t="shared" si="103"/>
        <v>-</v>
      </c>
      <c r="T152" s="23">
        <f>COUNTIFS(O$2:O152,"="&amp;O152,I$2:I152,"="&amp;I152)-1</f>
        <v>23</v>
      </c>
      <c r="U152" s="24">
        <f t="shared" si="104"/>
        <v>0</v>
      </c>
      <c r="V152" s="21">
        <f t="shared" si="105"/>
        <v>1</v>
      </c>
      <c r="W152" s="25" t="str">
        <f t="shared" si="106"/>
        <v>50m</v>
      </c>
      <c r="X152" s="21" t="str">
        <f t="shared" si="107"/>
        <v>-50m</v>
      </c>
      <c r="Y152" s="22">
        <f t="shared" si="108"/>
        <v>0</v>
      </c>
      <c r="Z152" s="21">
        <f t="shared" si="109"/>
        <v>1</v>
      </c>
    </row>
    <row r="153" spans="1:26">
      <c r="G153" s="108"/>
      <c r="H153" s="91" t="str">
        <f t="shared" si="89"/>
        <v>-</v>
      </c>
      <c r="I153" t="str">
        <f t="shared" si="85"/>
        <v>-</v>
      </c>
      <c r="J153" s="7" t="str">
        <f t="shared" si="86"/>
        <v>-</v>
      </c>
      <c r="K153" s="7" t="str">
        <f t="shared" si="87"/>
        <v>-</v>
      </c>
      <c r="L153" t="str">
        <f t="shared" si="88"/>
        <v>-</v>
      </c>
      <c r="M153" s="21" t="str">
        <f t="shared" si="82"/>
        <v>U15</v>
      </c>
      <c r="N153" s="21" t="str">
        <f t="shared" si="83"/>
        <v>F</v>
      </c>
      <c r="O153" s="21" t="str">
        <f t="shared" si="84"/>
        <v>50m</v>
      </c>
      <c r="P153" s="3" t="str">
        <f t="shared" si="100"/>
        <v>ok</v>
      </c>
      <c r="Q153" s="20" t="str">
        <f t="shared" si="101"/>
        <v>-</v>
      </c>
      <c r="R153" s="20" t="str">
        <f t="shared" si="102"/>
        <v>-</v>
      </c>
      <c r="S153" s="20" t="str">
        <f t="shared" si="103"/>
        <v>-</v>
      </c>
      <c r="T153" s="23">
        <f>COUNTIFS(O$2:O153,"="&amp;O153,I$2:I153,"="&amp;I153)-1</f>
        <v>24</v>
      </c>
      <c r="U153" s="24">
        <f t="shared" si="104"/>
        <v>0</v>
      </c>
      <c r="V153" s="21">
        <f t="shared" si="105"/>
        <v>1</v>
      </c>
      <c r="W153" s="25" t="str">
        <f t="shared" si="106"/>
        <v>50m</v>
      </c>
      <c r="X153" s="21" t="str">
        <f t="shared" si="107"/>
        <v>-50m</v>
      </c>
      <c r="Y153" s="22">
        <f t="shared" si="108"/>
        <v>0</v>
      </c>
      <c r="Z153" s="21">
        <f t="shared" si="109"/>
        <v>1</v>
      </c>
    </row>
    <row r="154" spans="1:26">
      <c r="G154" s="108"/>
      <c r="H154" s="91" t="str">
        <f t="shared" si="89"/>
        <v>-</v>
      </c>
      <c r="I154" t="str">
        <f t="shared" si="85"/>
        <v>-</v>
      </c>
      <c r="J154" s="7" t="str">
        <f t="shared" si="86"/>
        <v>-</v>
      </c>
      <c r="K154" s="7" t="str">
        <f t="shared" si="87"/>
        <v>-</v>
      </c>
      <c r="L154" t="str">
        <f t="shared" si="88"/>
        <v>-</v>
      </c>
      <c r="M154" s="21" t="str">
        <f t="shared" si="82"/>
        <v>U15</v>
      </c>
      <c r="N154" s="21" t="str">
        <f t="shared" si="83"/>
        <v>F</v>
      </c>
      <c r="O154" s="21" t="str">
        <f t="shared" si="84"/>
        <v>50m</v>
      </c>
      <c r="P154" s="3" t="str">
        <f t="shared" si="100"/>
        <v>ok</v>
      </c>
      <c r="Q154" s="20" t="str">
        <f t="shared" si="101"/>
        <v>-</v>
      </c>
      <c r="R154" s="20" t="str">
        <f t="shared" si="102"/>
        <v>-</v>
      </c>
      <c r="S154" s="20" t="str">
        <f t="shared" si="103"/>
        <v>-</v>
      </c>
      <c r="T154" s="23">
        <f>COUNTIFS(O$2:O154,"="&amp;O154,I$2:I154,"="&amp;I154)-1</f>
        <v>25</v>
      </c>
      <c r="U154" s="24">
        <f t="shared" si="104"/>
        <v>0</v>
      </c>
      <c r="V154" s="21">
        <f t="shared" si="105"/>
        <v>1</v>
      </c>
      <c r="W154" s="25" t="str">
        <f t="shared" si="106"/>
        <v>50m</v>
      </c>
      <c r="X154" s="21" t="str">
        <f t="shared" si="107"/>
        <v>-50m</v>
      </c>
      <c r="Y154" s="22">
        <f t="shared" si="108"/>
        <v>0</v>
      </c>
      <c r="Z154" s="21">
        <f t="shared" si="109"/>
        <v>1</v>
      </c>
    </row>
    <row r="155" spans="1:26">
      <c r="A155" t="s">
        <v>16</v>
      </c>
      <c r="B155" t="s">
        <v>28</v>
      </c>
      <c r="C155" t="s">
        <v>204</v>
      </c>
      <c r="D155" s="7">
        <v>3</v>
      </c>
      <c r="E155" s="7">
        <v>1</v>
      </c>
      <c r="F155" s="7">
        <v>182</v>
      </c>
      <c r="G155" s="108">
        <v>7.6</v>
      </c>
      <c r="H155" s="91">
        <f t="shared" si="89"/>
        <v>3</v>
      </c>
      <c r="I155" t="str">
        <f t="shared" si="85"/>
        <v>Layla Ford</v>
      </c>
      <c r="J155" s="7" t="str">
        <f t="shared" si="86"/>
        <v>U15</v>
      </c>
      <c r="K155" s="7" t="str">
        <f t="shared" si="87"/>
        <v>F</v>
      </c>
      <c r="L155" t="str">
        <f t="shared" si="88"/>
        <v>Wakefield District Harriers &amp;AC</v>
      </c>
      <c r="M155" s="21" t="str">
        <f t="shared" si="82"/>
        <v>U15</v>
      </c>
      <c r="N155" s="21" t="str">
        <f t="shared" si="83"/>
        <v>F</v>
      </c>
      <c r="O155" s="21" t="str">
        <f t="shared" si="84"/>
        <v>50m</v>
      </c>
      <c r="P155" s="3" t="str">
        <f t="shared" si="100"/>
        <v>ok</v>
      </c>
      <c r="Q155" s="20" t="str">
        <f t="shared" si="101"/>
        <v>ok</v>
      </c>
      <c r="R155" s="20" t="str">
        <f t="shared" si="102"/>
        <v>ok</v>
      </c>
      <c r="S155" s="20" t="str">
        <f t="shared" si="103"/>
        <v>ok</v>
      </c>
      <c r="T155" s="23">
        <f>COUNTIFS(O$2:O155,"="&amp;O155,I$2:I155,"="&amp;I155)-1</f>
        <v>0</v>
      </c>
      <c r="U155" s="24">
        <f t="shared" si="104"/>
        <v>7.6</v>
      </c>
      <c r="V155" s="21">
        <f t="shared" si="105"/>
        <v>1</v>
      </c>
      <c r="W155" s="25" t="str">
        <f t="shared" si="106"/>
        <v>50m</v>
      </c>
      <c r="X155" s="21" t="str">
        <f t="shared" si="107"/>
        <v>Layla Ford50m</v>
      </c>
      <c r="Y155" s="22">
        <f t="shared" si="108"/>
        <v>7.6</v>
      </c>
      <c r="Z155" s="21">
        <f t="shared" si="109"/>
        <v>4</v>
      </c>
    </row>
    <row r="156" spans="1:26">
      <c r="E156" s="7">
        <v>2</v>
      </c>
      <c r="F156" s="7">
        <v>184</v>
      </c>
      <c r="G156" s="108">
        <v>7.7</v>
      </c>
      <c r="H156" s="91">
        <f t="shared" si="89"/>
        <v>1</v>
      </c>
      <c r="I156" t="str">
        <f t="shared" si="85"/>
        <v>Neve Arundel</v>
      </c>
      <c r="J156" s="7" t="str">
        <f t="shared" si="86"/>
        <v>U15</v>
      </c>
      <c r="K156" s="7" t="str">
        <f t="shared" si="87"/>
        <v>F</v>
      </c>
      <c r="L156" t="str">
        <f t="shared" si="88"/>
        <v>Wakefield District Harriers &amp;AC</v>
      </c>
      <c r="M156" s="21" t="str">
        <f t="shared" si="82"/>
        <v>U15</v>
      </c>
      <c r="N156" s="21" t="str">
        <f t="shared" si="83"/>
        <v>F</v>
      </c>
      <c r="O156" s="21" t="str">
        <f t="shared" si="84"/>
        <v>50m</v>
      </c>
      <c r="P156" s="3" t="str">
        <f t="shared" si="100"/>
        <v>ok</v>
      </c>
      <c r="Q156" s="20" t="str">
        <f t="shared" si="101"/>
        <v>ok</v>
      </c>
      <c r="R156" s="20" t="str">
        <f t="shared" si="102"/>
        <v>ok</v>
      </c>
      <c r="S156" s="20" t="str">
        <f t="shared" si="103"/>
        <v>ok</v>
      </c>
      <c r="T156" s="23">
        <f>COUNTIFS(O$2:O156,"="&amp;O156,I$2:I156,"="&amp;I156)-1</f>
        <v>0</v>
      </c>
      <c r="U156" s="24">
        <f t="shared" si="104"/>
        <v>7.7</v>
      </c>
      <c r="V156" s="21">
        <f t="shared" si="105"/>
        <v>1</v>
      </c>
      <c r="W156" s="25" t="str">
        <f t="shared" si="106"/>
        <v>50m</v>
      </c>
      <c r="X156" s="21" t="str">
        <f t="shared" si="107"/>
        <v>Neve Arundel50m</v>
      </c>
      <c r="Y156" s="22">
        <f t="shared" si="108"/>
        <v>7.7</v>
      </c>
      <c r="Z156" s="21">
        <f t="shared" si="109"/>
        <v>6</v>
      </c>
    </row>
    <row r="157" spans="1:26">
      <c r="A157" s="116"/>
      <c r="B157" s="116"/>
      <c r="C157" s="116"/>
      <c r="D157" s="117"/>
      <c r="E157" s="7">
        <v>3</v>
      </c>
      <c r="F157" s="7">
        <v>380</v>
      </c>
      <c r="G157" s="108">
        <v>8.1999999999999993</v>
      </c>
      <c r="H157" s="91" t="str">
        <f t="shared" si="89"/>
        <v/>
      </c>
      <c r="I157" t="str">
        <f t="shared" si="85"/>
        <v>Jessica Gilbert</v>
      </c>
      <c r="J157" s="7" t="str">
        <f t="shared" si="86"/>
        <v>U15</v>
      </c>
      <c r="K157" s="7" t="str">
        <f t="shared" si="87"/>
        <v>F</v>
      </c>
      <c r="L157" t="str">
        <f t="shared" si="88"/>
        <v>Wakefield District Harriers &amp;AC</v>
      </c>
      <c r="M157" s="21" t="str">
        <f t="shared" si="82"/>
        <v>U15</v>
      </c>
      <c r="N157" s="21" t="str">
        <f t="shared" si="83"/>
        <v>F</v>
      </c>
      <c r="O157" s="21" t="str">
        <f t="shared" si="84"/>
        <v>50m</v>
      </c>
      <c r="P157" s="3" t="str">
        <f t="shared" si="100"/>
        <v>ok</v>
      </c>
      <c r="Q157" s="20" t="str">
        <f t="shared" si="101"/>
        <v>ok</v>
      </c>
      <c r="R157" s="20" t="str">
        <f t="shared" si="102"/>
        <v>ok</v>
      </c>
      <c r="S157" s="20" t="str">
        <f t="shared" si="103"/>
        <v>ok</v>
      </c>
      <c r="T157" s="23">
        <f>COUNTIFS(O$2:O157,"="&amp;O157,I$2:I157,"="&amp;I157)-1</f>
        <v>0</v>
      </c>
      <c r="U157" s="24">
        <f t="shared" si="104"/>
        <v>8.1999999999999993</v>
      </c>
      <c r="V157" s="21">
        <f t="shared" si="105"/>
        <v>1</v>
      </c>
      <c r="W157" s="25" t="str">
        <f t="shared" si="106"/>
        <v>50m</v>
      </c>
      <c r="X157" s="21" t="str">
        <f t="shared" si="107"/>
        <v>Jessica Gilbert50m</v>
      </c>
      <c r="Y157" s="22">
        <f t="shared" si="108"/>
        <v>8.1999999999999993</v>
      </c>
      <c r="Z157" s="21">
        <f t="shared" si="109"/>
        <v>10</v>
      </c>
    </row>
    <row r="158" spans="1:26">
      <c r="E158" s="7">
        <v>4</v>
      </c>
      <c r="F158" s="7">
        <v>198</v>
      </c>
      <c r="G158" s="108">
        <v>8.4</v>
      </c>
      <c r="H158" s="91" t="str">
        <f t="shared" si="89"/>
        <v/>
      </c>
      <c r="I158" t="str">
        <f t="shared" si="85"/>
        <v>Hana Hussein</v>
      </c>
      <c r="J158" s="7" t="str">
        <f t="shared" si="86"/>
        <v>U15</v>
      </c>
      <c r="K158" s="7" t="str">
        <f t="shared" si="87"/>
        <v>F</v>
      </c>
      <c r="L158" t="str">
        <f t="shared" si="88"/>
        <v>Rothwell Harriers &amp;AC</v>
      </c>
      <c r="M158" s="21" t="str">
        <f t="shared" si="82"/>
        <v>U15</v>
      </c>
      <c r="N158" s="21" t="str">
        <f t="shared" si="83"/>
        <v>F</v>
      </c>
      <c r="O158" s="21" t="str">
        <f t="shared" si="84"/>
        <v>50m</v>
      </c>
      <c r="P158" s="3" t="str">
        <f t="shared" si="100"/>
        <v>ok</v>
      </c>
      <c r="Q158" s="20" t="str">
        <f t="shared" si="101"/>
        <v>ok</v>
      </c>
      <c r="R158" s="20" t="str">
        <f t="shared" si="102"/>
        <v>ok</v>
      </c>
      <c r="S158" s="20" t="str">
        <f t="shared" si="103"/>
        <v>ok</v>
      </c>
      <c r="T158" s="23">
        <f>COUNTIFS(O$2:O158,"="&amp;O158,I$2:I158,"="&amp;I158)-1</f>
        <v>0</v>
      </c>
      <c r="U158" s="24">
        <f t="shared" si="104"/>
        <v>8.4</v>
      </c>
      <c r="V158" s="21">
        <f t="shared" si="105"/>
        <v>1</v>
      </c>
      <c r="W158" s="25" t="str">
        <f t="shared" si="106"/>
        <v>50m</v>
      </c>
      <c r="X158" s="21" t="str">
        <f t="shared" si="107"/>
        <v>Hana Hussein50m</v>
      </c>
      <c r="Y158" s="22">
        <f t="shared" si="108"/>
        <v>8.4</v>
      </c>
      <c r="Z158" s="21">
        <f t="shared" si="109"/>
        <v>11</v>
      </c>
    </row>
    <row r="159" spans="1:26">
      <c r="G159" s="108"/>
      <c r="H159" s="91" t="str">
        <f t="shared" si="89"/>
        <v>-</v>
      </c>
      <c r="I159" t="str">
        <f t="shared" si="85"/>
        <v>-</v>
      </c>
      <c r="J159" s="7" t="str">
        <f t="shared" si="86"/>
        <v>-</v>
      </c>
      <c r="K159" s="7" t="str">
        <f t="shared" si="87"/>
        <v>-</v>
      </c>
      <c r="L159" t="str">
        <f t="shared" si="88"/>
        <v>-</v>
      </c>
      <c r="M159" s="21" t="str">
        <f t="shared" si="82"/>
        <v>U15</v>
      </c>
      <c r="N159" s="21" t="str">
        <f t="shared" si="83"/>
        <v>F</v>
      </c>
      <c r="O159" s="21" t="str">
        <f t="shared" si="84"/>
        <v>50m</v>
      </c>
      <c r="P159" s="3" t="str">
        <f t="shared" si="100"/>
        <v>ok</v>
      </c>
      <c r="Q159" s="20" t="str">
        <f t="shared" si="101"/>
        <v>-</v>
      </c>
      <c r="R159" s="20" t="str">
        <f t="shared" si="102"/>
        <v>-</v>
      </c>
      <c r="S159" s="20" t="str">
        <f t="shared" si="103"/>
        <v>-</v>
      </c>
      <c r="T159" s="23">
        <f>COUNTIFS(O$2:O159,"="&amp;O159,I$2:I159,"="&amp;I159)-1</f>
        <v>26</v>
      </c>
      <c r="U159" s="24">
        <f t="shared" si="104"/>
        <v>0</v>
      </c>
      <c r="V159" s="21">
        <f t="shared" si="105"/>
        <v>1</v>
      </c>
      <c r="W159" s="25" t="str">
        <f t="shared" si="106"/>
        <v>50m</v>
      </c>
      <c r="X159" s="21" t="str">
        <f t="shared" si="107"/>
        <v>-50m</v>
      </c>
      <c r="Y159" s="22">
        <f t="shared" si="108"/>
        <v>0</v>
      </c>
      <c r="Z159" s="21">
        <f t="shared" si="109"/>
        <v>1</v>
      </c>
    </row>
    <row r="160" spans="1:26">
      <c r="A160" t="s">
        <v>16</v>
      </c>
      <c r="B160" t="s">
        <v>1</v>
      </c>
      <c r="C160" t="s">
        <v>204</v>
      </c>
      <c r="D160" s="7">
        <v>1</v>
      </c>
      <c r="E160" s="7">
        <v>1</v>
      </c>
      <c r="F160" s="7">
        <v>160</v>
      </c>
      <c r="G160" s="108">
        <v>6.5</v>
      </c>
      <c r="H160" s="91">
        <f t="shared" si="89"/>
        <v>7</v>
      </c>
      <c r="I160" t="str">
        <f t="shared" si="85"/>
        <v>Benjamin Jackson</v>
      </c>
      <c r="J160" s="7" t="str">
        <f t="shared" si="86"/>
        <v>U15</v>
      </c>
      <c r="K160" s="7" t="str">
        <f t="shared" si="87"/>
        <v>M</v>
      </c>
      <c r="L160" t="str">
        <f t="shared" si="88"/>
        <v>Wakefield District Harriers &amp;AC</v>
      </c>
      <c r="M160" s="21" t="str">
        <f t="shared" si="82"/>
        <v>U15</v>
      </c>
      <c r="N160" s="21" t="str">
        <f t="shared" si="83"/>
        <v>M</v>
      </c>
      <c r="O160" s="21" t="str">
        <f t="shared" si="84"/>
        <v>50m</v>
      </c>
      <c r="P160" s="3" t="str">
        <f t="shared" si="100"/>
        <v>ok</v>
      </c>
      <c r="Q160" s="20" t="str">
        <f t="shared" si="101"/>
        <v>ok</v>
      </c>
      <c r="R160" s="20" t="str">
        <f t="shared" si="102"/>
        <v>ok</v>
      </c>
      <c r="S160" s="20" t="str">
        <f t="shared" si="103"/>
        <v>ok</v>
      </c>
      <c r="T160" s="23">
        <f>COUNTIFS(O$2:O160,"="&amp;O160,I$2:I160,"="&amp;I160)-1</f>
        <v>0</v>
      </c>
      <c r="U160" s="24">
        <f t="shared" si="104"/>
        <v>6.5</v>
      </c>
      <c r="V160" s="21">
        <f t="shared" si="105"/>
        <v>1</v>
      </c>
      <c r="W160" s="25" t="str">
        <f t="shared" si="106"/>
        <v>50m</v>
      </c>
      <c r="X160" s="21" t="str">
        <f t="shared" si="107"/>
        <v>Benjamin Jackson50m</v>
      </c>
      <c r="Y160" s="22">
        <f t="shared" si="108"/>
        <v>6.5</v>
      </c>
      <c r="Z160" s="21">
        <f t="shared" si="109"/>
        <v>1</v>
      </c>
    </row>
    <row r="161" spans="1:26">
      <c r="E161" s="7">
        <v>2</v>
      </c>
      <c r="F161" s="7">
        <v>158</v>
      </c>
      <c r="G161" s="108">
        <v>7.2</v>
      </c>
      <c r="H161" s="91">
        <f t="shared" si="89"/>
        <v>3</v>
      </c>
      <c r="I161" t="str">
        <f t="shared" si="85"/>
        <v>Oliver Gee</v>
      </c>
      <c r="J161" s="7" t="str">
        <f t="shared" si="86"/>
        <v>U15</v>
      </c>
      <c r="K161" s="7" t="str">
        <f t="shared" si="87"/>
        <v>M</v>
      </c>
      <c r="L161" t="str">
        <f t="shared" si="88"/>
        <v>Wakefield District Harriers &amp;AC</v>
      </c>
      <c r="M161" s="21" t="str">
        <f t="shared" si="82"/>
        <v>U15</v>
      </c>
      <c r="N161" s="21" t="str">
        <f t="shared" si="83"/>
        <v>M</v>
      </c>
      <c r="O161" s="21" t="str">
        <f t="shared" si="84"/>
        <v>50m</v>
      </c>
      <c r="P161" s="3" t="str">
        <f t="shared" si="100"/>
        <v>ok</v>
      </c>
      <c r="Q161" s="20" t="str">
        <f t="shared" si="101"/>
        <v>ok</v>
      </c>
      <c r="R161" s="20" t="str">
        <f t="shared" si="102"/>
        <v>ok</v>
      </c>
      <c r="S161" s="20" t="str">
        <f t="shared" si="103"/>
        <v>ok</v>
      </c>
      <c r="T161" s="23">
        <f>COUNTIFS(O$2:O161,"="&amp;O161,I$2:I161,"="&amp;I161)-1</f>
        <v>0</v>
      </c>
      <c r="U161" s="24">
        <f t="shared" si="104"/>
        <v>7.2</v>
      </c>
      <c r="V161" s="21">
        <f t="shared" si="105"/>
        <v>1</v>
      </c>
      <c r="W161" s="25" t="str">
        <f t="shared" si="106"/>
        <v>50m</v>
      </c>
      <c r="X161" s="21" t="str">
        <f t="shared" si="107"/>
        <v>Oliver Gee50m</v>
      </c>
      <c r="Y161" s="22">
        <f t="shared" si="108"/>
        <v>7.2</v>
      </c>
      <c r="Z161" s="21">
        <f t="shared" si="109"/>
        <v>4</v>
      </c>
    </row>
    <row r="162" spans="1:26">
      <c r="E162" s="7">
        <v>3</v>
      </c>
      <c r="F162" s="7">
        <v>191</v>
      </c>
      <c r="G162" s="108">
        <v>7.3</v>
      </c>
      <c r="H162" s="91" t="str">
        <f t="shared" si="89"/>
        <v>-</v>
      </c>
      <c r="I162" t="str">
        <f t="shared" si="85"/>
        <v>Elliot Brownbridge</v>
      </c>
      <c r="J162" s="7" t="str">
        <f t="shared" si="86"/>
        <v>U15</v>
      </c>
      <c r="K162" s="7" t="str">
        <f t="shared" si="87"/>
        <v>M</v>
      </c>
      <c r="L162" t="str">
        <f t="shared" si="88"/>
        <v>Vale of York Athletics Community</v>
      </c>
      <c r="M162" s="21" t="str">
        <f t="shared" si="82"/>
        <v>U15</v>
      </c>
      <c r="N162" s="21" t="str">
        <f t="shared" si="83"/>
        <v>M</v>
      </c>
      <c r="O162" s="21" t="str">
        <f t="shared" si="84"/>
        <v>50m</v>
      </c>
      <c r="P162" s="3" t="str">
        <f t="shared" si="100"/>
        <v>ok</v>
      </c>
      <c r="Q162" s="20" t="str">
        <f t="shared" si="101"/>
        <v>ok</v>
      </c>
      <c r="R162" s="20" t="str">
        <f t="shared" si="102"/>
        <v>ok</v>
      </c>
      <c r="S162" s="20" t="str">
        <f t="shared" si="103"/>
        <v>ok</v>
      </c>
      <c r="T162" s="23">
        <f>COUNTIFS(O$2:O162,"="&amp;O162,I$2:I162,"="&amp;I162)-1</f>
        <v>0</v>
      </c>
      <c r="U162" s="24">
        <f t="shared" si="104"/>
        <v>7.3</v>
      </c>
      <c r="V162" s="21">
        <f t="shared" si="105"/>
        <v>2</v>
      </c>
      <c r="W162" s="25" t="str">
        <f t="shared" si="106"/>
        <v>50mSlower</v>
      </c>
      <c r="X162" s="21" t="str">
        <f t="shared" si="107"/>
        <v>Elliot Brownbridge50mSlower</v>
      </c>
      <c r="Y162" s="22">
        <f t="shared" si="108"/>
        <v>7.3</v>
      </c>
      <c r="Z162" s="21">
        <f t="shared" si="109"/>
        <v>4</v>
      </c>
    </row>
    <row r="163" spans="1:26">
      <c r="E163" s="7">
        <v>4</v>
      </c>
      <c r="F163" s="7">
        <v>387</v>
      </c>
      <c r="G163" s="108">
        <v>7.3</v>
      </c>
      <c r="H163" s="91">
        <f t="shared" si="89"/>
        <v>1</v>
      </c>
      <c r="I163" t="str">
        <f t="shared" si="85"/>
        <v>Daniel Pal</v>
      </c>
      <c r="J163" s="7" t="str">
        <f t="shared" si="86"/>
        <v>U15</v>
      </c>
      <c r="K163" s="7" t="str">
        <f t="shared" si="87"/>
        <v>M</v>
      </c>
      <c r="L163" t="str">
        <f t="shared" si="88"/>
        <v>Vale of York Athletics Community</v>
      </c>
      <c r="M163" s="21" t="str">
        <f t="shared" si="82"/>
        <v>U15</v>
      </c>
      <c r="N163" s="21" t="str">
        <f t="shared" si="83"/>
        <v>M</v>
      </c>
      <c r="O163" s="21" t="str">
        <f t="shared" si="84"/>
        <v>50m</v>
      </c>
      <c r="P163" s="3" t="str">
        <f t="shared" si="100"/>
        <v>ok</v>
      </c>
      <c r="Q163" s="20" t="str">
        <f t="shared" si="101"/>
        <v>ok</v>
      </c>
      <c r="R163" s="20" t="str">
        <f t="shared" si="102"/>
        <v>ok</v>
      </c>
      <c r="S163" s="20" t="str">
        <f t="shared" si="103"/>
        <v>ok</v>
      </c>
      <c r="T163" s="23">
        <f>COUNTIFS(O$2:O163,"="&amp;O163,I$2:I163,"="&amp;I163)-1</f>
        <v>0</v>
      </c>
      <c r="U163" s="24">
        <f t="shared" si="104"/>
        <v>7.3</v>
      </c>
      <c r="V163" s="21">
        <f t="shared" si="105"/>
        <v>1</v>
      </c>
      <c r="W163" s="25" t="str">
        <f t="shared" si="106"/>
        <v>50m</v>
      </c>
      <c r="X163" s="21" t="str">
        <f t="shared" si="107"/>
        <v>Daniel Pal50m</v>
      </c>
      <c r="Y163" s="22">
        <f t="shared" si="108"/>
        <v>7.3</v>
      </c>
      <c r="Z163" s="21">
        <f t="shared" si="109"/>
        <v>6</v>
      </c>
    </row>
    <row r="164" spans="1:26">
      <c r="G164" s="108"/>
      <c r="H164" s="91" t="str">
        <f t="shared" si="89"/>
        <v>-</v>
      </c>
      <c r="I164" t="str">
        <f t="shared" si="85"/>
        <v>-</v>
      </c>
      <c r="J164" s="7" t="str">
        <f t="shared" si="86"/>
        <v>-</v>
      </c>
      <c r="K164" s="7" t="str">
        <f t="shared" si="87"/>
        <v>-</v>
      </c>
      <c r="L164" t="str">
        <f t="shared" si="88"/>
        <v>-</v>
      </c>
      <c r="M164" s="21" t="str">
        <f t="shared" si="82"/>
        <v>U15</v>
      </c>
      <c r="N164" s="21" t="str">
        <f t="shared" si="83"/>
        <v>M</v>
      </c>
      <c r="O164" s="21" t="str">
        <f t="shared" si="84"/>
        <v>50m</v>
      </c>
      <c r="P164" s="3" t="str">
        <f t="shared" si="100"/>
        <v>ok</v>
      </c>
      <c r="Q164" s="20" t="str">
        <f t="shared" si="101"/>
        <v>-</v>
      </c>
      <c r="R164" s="20" t="str">
        <f t="shared" si="102"/>
        <v>-</v>
      </c>
      <c r="S164" s="20" t="str">
        <f t="shared" si="103"/>
        <v>-</v>
      </c>
      <c r="T164" s="23">
        <f>COUNTIFS(O$2:O164,"="&amp;O164,I$2:I164,"="&amp;I164)-1</f>
        <v>27</v>
      </c>
      <c r="U164" s="24">
        <f t="shared" si="104"/>
        <v>0</v>
      </c>
      <c r="V164" s="21">
        <f t="shared" si="105"/>
        <v>1</v>
      </c>
      <c r="W164" s="25" t="str">
        <f t="shared" si="106"/>
        <v>50m</v>
      </c>
      <c r="X164" s="21" t="str">
        <f t="shared" si="107"/>
        <v>-50m</v>
      </c>
      <c r="Y164" s="22">
        <f t="shared" si="108"/>
        <v>0</v>
      </c>
      <c r="Z164" s="21">
        <f t="shared" si="109"/>
        <v>1</v>
      </c>
    </row>
    <row r="165" spans="1:26">
      <c r="G165" s="108"/>
      <c r="H165" s="91" t="str">
        <f t="shared" si="89"/>
        <v>-</v>
      </c>
      <c r="I165" t="str">
        <f t="shared" si="85"/>
        <v>-</v>
      </c>
      <c r="J165" s="7" t="str">
        <f t="shared" si="86"/>
        <v>-</v>
      </c>
      <c r="K165" s="7" t="str">
        <f t="shared" si="87"/>
        <v>-</v>
      </c>
      <c r="L165" t="str">
        <f t="shared" si="88"/>
        <v>-</v>
      </c>
      <c r="M165" s="21" t="str">
        <f t="shared" si="82"/>
        <v>U15</v>
      </c>
      <c r="N165" s="21" t="str">
        <f t="shared" si="83"/>
        <v>M</v>
      </c>
      <c r="O165" s="21" t="str">
        <f t="shared" si="84"/>
        <v>50m</v>
      </c>
      <c r="P165" s="3" t="str">
        <f t="shared" si="100"/>
        <v>ok</v>
      </c>
      <c r="Q165" s="20" t="str">
        <f t="shared" si="101"/>
        <v>-</v>
      </c>
      <c r="R165" s="20" t="str">
        <f t="shared" si="102"/>
        <v>-</v>
      </c>
      <c r="S165" s="20" t="str">
        <f t="shared" si="103"/>
        <v>-</v>
      </c>
      <c r="T165" s="23">
        <f>COUNTIFS(O$2:O165,"="&amp;O165,I$2:I165,"="&amp;I165)-1</f>
        <v>28</v>
      </c>
      <c r="U165" s="24">
        <f t="shared" si="104"/>
        <v>0</v>
      </c>
      <c r="V165" s="21">
        <f t="shared" si="105"/>
        <v>1</v>
      </c>
      <c r="W165" s="25" t="str">
        <f t="shared" si="106"/>
        <v>50m</v>
      </c>
      <c r="X165" s="21" t="str">
        <f t="shared" si="107"/>
        <v>-50m</v>
      </c>
      <c r="Y165" s="22">
        <f t="shared" si="108"/>
        <v>0</v>
      </c>
      <c r="Z165" s="21">
        <f t="shared" si="109"/>
        <v>1</v>
      </c>
    </row>
    <row r="166" spans="1:26">
      <c r="A166" t="s">
        <v>16</v>
      </c>
      <c r="B166" t="s">
        <v>1</v>
      </c>
      <c r="C166" t="s">
        <v>204</v>
      </c>
      <c r="D166" s="7">
        <v>2</v>
      </c>
      <c r="E166" s="7">
        <v>1</v>
      </c>
      <c r="F166" s="7">
        <v>84</v>
      </c>
      <c r="G166" s="108">
        <v>7.1</v>
      </c>
      <c r="H166" s="91">
        <f t="shared" si="89"/>
        <v>5</v>
      </c>
      <c r="I166" t="str">
        <f t="shared" si="85"/>
        <v>Dominic Felix</v>
      </c>
      <c r="J166" s="7" t="str">
        <f t="shared" si="86"/>
        <v>U15</v>
      </c>
      <c r="K166" s="7" t="str">
        <f t="shared" si="87"/>
        <v>M</v>
      </c>
      <c r="L166" t="str">
        <f t="shared" si="88"/>
        <v>City of Stoke AC</v>
      </c>
      <c r="M166" s="21" t="str">
        <f t="shared" si="82"/>
        <v>U15</v>
      </c>
      <c r="N166" s="21" t="str">
        <f t="shared" si="83"/>
        <v>M</v>
      </c>
      <c r="O166" s="21" t="str">
        <f t="shared" si="84"/>
        <v>50m</v>
      </c>
      <c r="P166" s="3" t="str">
        <f t="shared" si="100"/>
        <v>ok</v>
      </c>
      <c r="Q166" s="20" t="str">
        <f t="shared" si="101"/>
        <v>ok</v>
      </c>
      <c r="R166" s="20" t="str">
        <f t="shared" si="102"/>
        <v>ok</v>
      </c>
      <c r="S166" s="20" t="str">
        <f t="shared" si="103"/>
        <v>ok</v>
      </c>
      <c r="T166" s="23">
        <f>COUNTIFS(O$2:O166,"="&amp;O166,I$2:I166,"="&amp;I166)-1</f>
        <v>0</v>
      </c>
      <c r="U166" s="24">
        <f t="shared" si="104"/>
        <v>7.1</v>
      </c>
      <c r="V166" s="21">
        <f t="shared" si="105"/>
        <v>1</v>
      </c>
      <c r="W166" s="25" t="str">
        <f t="shared" si="106"/>
        <v>50m</v>
      </c>
      <c r="X166" s="21" t="str">
        <f t="shared" si="107"/>
        <v>Dominic Felix50m</v>
      </c>
      <c r="Y166" s="22">
        <f t="shared" si="108"/>
        <v>7.1</v>
      </c>
      <c r="Z166" s="21">
        <f t="shared" si="109"/>
        <v>2</v>
      </c>
    </row>
    <row r="167" spans="1:26">
      <c r="E167" s="7">
        <v>2</v>
      </c>
      <c r="F167" s="7">
        <v>165</v>
      </c>
      <c r="G167" s="108">
        <v>7.4</v>
      </c>
      <c r="H167" s="91" t="str">
        <f t="shared" si="89"/>
        <v>-</v>
      </c>
      <c r="I167" t="str">
        <f t="shared" si="85"/>
        <v>Joshua McMillan</v>
      </c>
      <c r="J167" s="7" t="str">
        <f t="shared" si="86"/>
        <v>U15</v>
      </c>
      <c r="K167" s="7" t="str">
        <f t="shared" si="87"/>
        <v>M</v>
      </c>
      <c r="L167" t="str">
        <f t="shared" si="88"/>
        <v>Leeds city AC</v>
      </c>
      <c r="M167" s="21" t="str">
        <f t="shared" si="82"/>
        <v>U15</v>
      </c>
      <c r="N167" s="21" t="str">
        <f t="shared" si="83"/>
        <v>M</v>
      </c>
      <c r="O167" s="21" t="str">
        <f t="shared" si="84"/>
        <v>50m</v>
      </c>
      <c r="P167" s="3" t="str">
        <f t="shared" si="100"/>
        <v>ok</v>
      </c>
      <c r="Q167" s="20" t="str">
        <f t="shared" si="101"/>
        <v>ok</v>
      </c>
      <c r="R167" s="20" t="str">
        <f t="shared" si="102"/>
        <v>ok</v>
      </c>
      <c r="S167" s="20" t="str">
        <f t="shared" si="103"/>
        <v>ok</v>
      </c>
      <c r="T167" s="23">
        <f>COUNTIFS(O$2:O167,"="&amp;O167,I$2:I167,"="&amp;I167)-1</f>
        <v>0</v>
      </c>
      <c r="U167" s="24">
        <f t="shared" si="104"/>
        <v>7.4</v>
      </c>
      <c r="V167" s="21">
        <f t="shared" si="105"/>
        <v>2</v>
      </c>
      <c r="W167" s="25" t="str">
        <f t="shared" si="106"/>
        <v>50mSlower</v>
      </c>
      <c r="X167" s="21" t="str">
        <f t="shared" si="107"/>
        <v>Joshua McMillan50mSlower</v>
      </c>
      <c r="Y167" s="22">
        <f t="shared" si="108"/>
        <v>7.4</v>
      </c>
      <c r="Z167" s="21">
        <f t="shared" si="109"/>
        <v>5</v>
      </c>
    </row>
    <row r="168" spans="1:26">
      <c r="E168" s="7">
        <v>3</v>
      </c>
      <c r="F168" s="7">
        <v>973</v>
      </c>
      <c r="G168" s="108">
        <v>7.7</v>
      </c>
      <c r="H168" s="91" t="str">
        <f t="shared" si="89"/>
        <v/>
      </c>
      <c r="I168" t="str">
        <f t="shared" si="85"/>
        <v>Finley Clegg</v>
      </c>
      <c r="J168" s="7" t="str">
        <f t="shared" si="86"/>
        <v>U15</v>
      </c>
      <c r="K168" s="7" t="str">
        <f t="shared" si="87"/>
        <v>M</v>
      </c>
      <c r="L168" t="str">
        <f t="shared" si="88"/>
        <v>Denby Dale AC</v>
      </c>
      <c r="M168" s="21" t="str">
        <f t="shared" si="82"/>
        <v>U15</v>
      </c>
      <c r="N168" s="21" t="str">
        <f t="shared" si="83"/>
        <v>M</v>
      </c>
      <c r="O168" s="21" t="str">
        <f t="shared" si="84"/>
        <v>50m</v>
      </c>
      <c r="P168" s="3" t="str">
        <f t="shared" si="100"/>
        <v>ok</v>
      </c>
      <c r="Q168" s="20" t="str">
        <f t="shared" si="101"/>
        <v>ok</v>
      </c>
      <c r="R168" s="20" t="str">
        <f t="shared" si="102"/>
        <v>ok</v>
      </c>
      <c r="S168" s="20" t="str">
        <f t="shared" si="103"/>
        <v>ok</v>
      </c>
      <c r="T168" s="23">
        <f>COUNTIFS(O$2:O168,"="&amp;O168,I$2:I168,"="&amp;I168)-1</f>
        <v>0</v>
      </c>
      <c r="U168" s="24">
        <f t="shared" si="104"/>
        <v>7.7</v>
      </c>
      <c r="V168" s="21">
        <f t="shared" si="105"/>
        <v>1</v>
      </c>
      <c r="W168" s="25" t="str">
        <f t="shared" si="106"/>
        <v>50m</v>
      </c>
      <c r="X168" s="21" t="str">
        <f t="shared" si="107"/>
        <v>Finley Clegg50m</v>
      </c>
      <c r="Y168" s="22">
        <f t="shared" si="108"/>
        <v>7.7</v>
      </c>
      <c r="Z168" s="21">
        <f t="shared" si="109"/>
        <v>8</v>
      </c>
    </row>
    <row r="169" spans="1:26">
      <c r="G169" s="108"/>
      <c r="H169" s="91" t="str">
        <f t="shared" si="89"/>
        <v>-</v>
      </c>
      <c r="I169" t="str">
        <f t="shared" si="85"/>
        <v>-</v>
      </c>
      <c r="J169" s="7" t="str">
        <f t="shared" si="86"/>
        <v>-</v>
      </c>
      <c r="K169" s="7" t="str">
        <f t="shared" si="87"/>
        <v>-</v>
      </c>
      <c r="L169" t="str">
        <f t="shared" si="88"/>
        <v>-</v>
      </c>
      <c r="M169" s="21" t="str">
        <f t="shared" si="82"/>
        <v>U15</v>
      </c>
      <c r="N169" s="21" t="str">
        <f t="shared" si="83"/>
        <v>M</v>
      </c>
      <c r="O169" s="21" t="str">
        <f t="shared" si="84"/>
        <v>50m</v>
      </c>
      <c r="P169" s="3" t="str">
        <f t="shared" si="100"/>
        <v>ok</v>
      </c>
      <c r="Q169" s="20" t="str">
        <f t="shared" si="101"/>
        <v>-</v>
      </c>
      <c r="R169" s="20" t="str">
        <f t="shared" si="102"/>
        <v>-</v>
      </c>
      <c r="S169" s="20" t="str">
        <f t="shared" si="103"/>
        <v>-</v>
      </c>
      <c r="T169" s="23">
        <f>COUNTIFS(O$2:O169,"="&amp;O169,I$2:I169,"="&amp;I169)-1</f>
        <v>29</v>
      </c>
      <c r="U169" s="24">
        <f t="shared" si="104"/>
        <v>0</v>
      </c>
      <c r="V169" s="21">
        <f t="shared" si="105"/>
        <v>1</v>
      </c>
      <c r="W169" s="25" t="str">
        <f t="shared" si="106"/>
        <v>50m</v>
      </c>
      <c r="X169" s="21" t="str">
        <f t="shared" si="107"/>
        <v>-50m</v>
      </c>
      <c r="Y169" s="22">
        <f t="shared" si="108"/>
        <v>0</v>
      </c>
      <c r="Z169" s="21">
        <f t="shared" si="109"/>
        <v>1</v>
      </c>
    </row>
    <row r="170" spans="1:26">
      <c r="G170" s="108"/>
      <c r="H170" s="91" t="str">
        <f t="shared" si="89"/>
        <v>-</v>
      </c>
      <c r="I170" t="str">
        <f t="shared" si="85"/>
        <v>-</v>
      </c>
      <c r="J170" s="7" t="str">
        <f t="shared" si="86"/>
        <v>-</v>
      </c>
      <c r="K170" s="7" t="str">
        <f t="shared" si="87"/>
        <v>-</v>
      </c>
      <c r="L170" t="str">
        <f t="shared" si="88"/>
        <v>-</v>
      </c>
      <c r="M170" s="21" t="str">
        <f t="shared" si="82"/>
        <v>U15</v>
      </c>
      <c r="N170" s="21" t="str">
        <f t="shared" si="83"/>
        <v>M</v>
      </c>
      <c r="O170" s="21" t="str">
        <f t="shared" si="84"/>
        <v>50m</v>
      </c>
      <c r="P170" s="3" t="str">
        <f t="shared" si="100"/>
        <v>ok</v>
      </c>
      <c r="Q170" s="20" t="str">
        <f t="shared" si="101"/>
        <v>-</v>
      </c>
      <c r="R170" s="20" t="str">
        <f t="shared" si="102"/>
        <v>-</v>
      </c>
      <c r="S170" s="20" t="str">
        <f t="shared" si="103"/>
        <v>-</v>
      </c>
      <c r="T170" s="23">
        <f>COUNTIFS(O$2:O170,"="&amp;O170,I$2:I170,"="&amp;I170)-1</f>
        <v>30</v>
      </c>
      <c r="U170" s="24">
        <f t="shared" si="104"/>
        <v>0</v>
      </c>
      <c r="V170" s="21">
        <f t="shared" si="105"/>
        <v>1</v>
      </c>
      <c r="W170" s="25" t="str">
        <f t="shared" si="106"/>
        <v>50m</v>
      </c>
      <c r="X170" s="21" t="str">
        <f t="shared" si="107"/>
        <v>-50m</v>
      </c>
      <c r="Y170" s="22">
        <f t="shared" si="108"/>
        <v>0</v>
      </c>
      <c r="Z170" s="21">
        <f t="shared" si="109"/>
        <v>1</v>
      </c>
    </row>
    <row r="171" spans="1:26">
      <c r="G171" s="108"/>
      <c r="H171" s="91" t="str">
        <f t="shared" si="89"/>
        <v>-</v>
      </c>
      <c r="I171" t="str">
        <f t="shared" si="85"/>
        <v>-</v>
      </c>
      <c r="J171" s="7" t="str">
        <f t="shared" si="86"/>
        <v>-</v>
      </c>
      <c r="K171" s="7" t="str">
        <f t="shared" si="87"/>
        <v>-</v>
      </c>
      <c r="L171" t="str">
        <f t="shared" si="88"/>
        <v>-</v>
      </c>
      <c r="M171" s="21" t="str">
        <f t="shared" si="82"/>
        <v>U15</v>
      </c>
      <c r="N171" s="21" t="str">
        <f t="shared" si="83"/>
        <v>M</v>
      </c>
      <c r="O171" s="21" t="str">
        <f t="shared" si="84"/>
        <v>50m</v>
      </c>
      <c r="P171" s="3" t="str">
        <f t="shared" si="100"/>
        <v>ok</v>
      </c>
      <c r="Q171" s="20" t="str">
        <f t="shared" si="101"/>
        <v>-</v>
      </c>
      <c r="R171" s="20" t="str">
        <f t="shared" si="102"/>
        <v>-</v>
      </c>
      <c r="S171" s="20" t="str">
        <f t="shared" si="103"/>
        <v>-</v>
      </c>
      <c r="T171" s="23">
        <f>COUNTIFS(O$2:O171,"="&amp;O171,I$2:I171,"="&amp;I171)-1</f>
        <v>31</v>
      </c>
      <c r="U171" s="24">
        <f t="shared" si="104"/>
        <v>0</v>
      </c>
      <c r="V171" s="21">
        <f t="shared" si="105"/>
        <v>1</v>
      </c>
      <c r="W171" s="25" t="str">
        <f t="shared" si="106"/>
        <v>50m</v>
      </c>
      <c r="X171" s="21" t="str">
        <f t="shared" si="107"/>
        <v>-50m</v>
      </c>
      <c r="Y171" s="22">
        <f t="shared" si="108"/>
        <v>0</v>
      </c>
      <c r="Z171" s="21">
        <f t="shared" si="109"/>
        <v>1</v>
      </c>
    </row>
    <row r="172" spans="1:26">
      <c r="A172" t="s">
        <v>16</v>
      </c>
      <c r="B172" t="s">
        <v>1</v>
      </c>
      <c r="C172" t="s">
        <v>204</v>
      </c>
      <c r="D172" s="7">
        <v>3</v>
      </c>
      <c r="E172" s="7">
        <v>1</v>
      </c>
      <c r="F172" s="7">
        <v>390</v>
      </c>
      <c r="G172" s="108">
        <v>7.3</v>
      </c>
      <c r="H172" s="91">
        <f t="shared" si="89"/>
        <v>1</v>
      </c>
      <c r="I172" t="str">
        <f t="shared" si="85"/>
        <v>Zeekie Yansaneh</v>
      </c>
      <c r="J172" s="7" t="str">
        <f t="shared" si="86"/>
        <v>U15</v>
      </c>
      <c r="K172" s="7" t="str">
        <f t="shared" si="87"/>
        <v>M</v>
      </c>
      <c r="L172" t="str">
        <f t="shared" si="88"/>
        <v>Rothwell Harriers &amp;AC</v>
      </c>
      <c r="M172" s="21" t="str">
        <f t="shared" si="82"/>
        <v>U15</v>
      </c>
      <c r="N172" s="21" t="str">
        <f t="shared" si="83"/>
        <v>M</v>
      </c>
      <c r="O172" s="21" t="str">
        <f t="shared" si="84"/>
        <v>50m</v>
      </c>
      <c r="P172" s="3" t="str">
        <f t="shared" si="100"/>
        <v>ok</v>
      </c>
      <c r="Q172" s="20" t="str">
        <f t="shared" si="101"/>
        <v>ok</v>
      </c>
      <c r="R172" s="20" t="str">
        <f t="shared" si="102"/>
        <v>ok</v>
      </c>
      <c r="S172" s="20" t="str">
        <f t="shared" si="103"/>
        <v>ok</v>
      </c>
      <c r="T172" s="23">
        <f>COUNTIFS(O$2:O172,"="&amp;O172,I$2:I172,"="&amp;I172)-1</f>
        <v>0</v>
      </c>
      <c r="U172" s="24">
        <f t="shared" si="104"/>
        <v>7.3</v>
      </c>
      <c r="V172" s="21">
        <f t="shared" si="105"/>
        <v>1</v>
      </c>
      <c r="W172" s="25" t="str">
        <f t="shared" si="106"/>
        <v>50m</v>
      </c>
      <c r="X172" s="21" t="str">
        <f t="shared" si="107"/>
        <v>Zeekie Yansaneh50m</v>
      </c>
      <c r="Y172" s="22">
        <f t="shared" si="108"/>
        <v>7.3</v>
      </c>
      <c r="Z172" s="21">
        <f t="shared" si="109"/>
        <v>6</v>
      </c>
    </row>
    <row r="173" spans="1:26">
      <c r="E173" s="7">
        <v>2</v>
      </c>
      <c r="F173" s="7">
        <v>164</v>
      </c>
      <c r="G173" s="108">
        <v>7.7</v>
      </c>
      <c r="H173" s="91" t="str">
        <f t="shared" si="89"/>
        <v/>
      </c>
      <c r="I173" t="str">
        <f t="shared" si="85"/>
        <v>Zachary Hyland</v>
      </c>
      <c r="J173" s="7" t="str">
        <f t="shared" si="86"/>
        <v>U15</v>
      </c>
      <c r="K173" s="7" t="str">
        <f t="shared" si="87"/>
        <v>M</v>
      </c>
      <c r="L173" t="str">
        <f t="shared" si="88"/>
        <v>Bradford Airedale AC</v>
      </c>
      <c r="M173" s="21" t="str">
        <f t="shared" si="82"/>
        <v>U15</v>
      </c>
      <c r="N173" s="21" t="str">
        <f t="shared" si="83"/>
        <v>M</v>
      </c>
      <c r="O173" s="21" t="str">
        <f t="shared" si="84"/>
        <v>50m</v>
      </c>
      <c r="P173" s="3" t="str">
        <f t="shared" si="100"/>
        <v>ok</v>
      </c>
      <c r="Q173" s="20" t="str">
        <f t="shared" si="101"/>
        <v>ok</v>
      </c>
      <c r="R173" s="20" t="str">
        <f t="shared" si="102"/>
        <v>ok</v>
      </c>
      <c r="S173" s="20" t="str">
        <f t="shared" si="103"/>
        <v>ok</v>
      </c>
      <c r="T173" s="23">
        <f>COUNTIFS(O$2:O173,"="&amp;O173,I$2:I173,"="&amp;I173)-1</f>
        <v>0</v>
      </c>
      <c r="U173" s="24">
        <f t="shared" si="104"/>
        <v>7.7</v>
      </c>
      <c r="V173" s="21">
        <f t="shared" si="105"/>
        <v>1</v>
      </c>
      <c r="W173" s="25" t="str">
        <f t="shared" si="106"/>
        <v>50m</v>
      </c>
      <c r="X173" s="21" t="str">
        <f t="shared" si="107"/>
        <v>Zachary Hyland50m</v>
      </c>
      <c r="Y173" s="22">
        <f t="shared" si="108"/>
        <v>7.7</v>
      </c>
      <c r="Z173" s="21">
        <f t="shared" si="109"/>
        <v>8</v>
      </c>
    </row>
    <row r="174" spans="1:26">
      <c r="A174" s="116"/>
      <c r="B174" s="116"/>
      <c r="C174" s="116"/>
      <c r="D174" s="117"/>
      <c r="E174" s="7">
        <v>3</v>
      </c>
      <c r="F174" s="7">
        <v>921</v>
      </c>
      <c r="G174" s="108">
        <v>8.6999999999999993</v>
      </c>
      <c r="H174" s="91" t="str">
        <f t="shared" si="89"/>
        <v/>
      </c>
      <c r="I174" t="str">
        <f t="shared" si="85"/>
        <v>Harris Adam</v>
      </c>
      <c r="J174" s="7" t="str">
        <f t="shared" si="86"/>
        <v>U15</v>
      </c>
      <c r="K174" s="7" t="str">
        <f t="shared" si="87"/>
        <v>M</v>
      </c>
      <c r="L174" t="str">
        <f t="shared" si="88"/>
        <v>Wakefield District Harriers &amp;AC</v>
      </c>
      <c r="M174" s="21" t="str">
        <f t="shared" si="82"/>
        <v>U15</v>
      </c>
      <c r="N174" s="21" t="str">
        <f t="shared" si="83"/>
        <v>M</v>
      </c>
      <c r="O174" s="21" t="str">
        <f t="shared" si="84"/>
        <v>50m</v>
      </c>
      <c r="P174" s="3" t="str">
        <f t="shared" si="100"/>
        <v>ok</v>
      </c>
      <c r="Q174" s="20" t="str">
        <f t="shared" si="101"/>
        <v>ok</v>
      </c>
      <c r="R174" s="20" t="str">
        <f t="shared" si="102"/>
        <v>ok</v>
      </c>
      <c r="S174" s="20" t="str">
        <f t="shared" si="103"/>
        <v>ok</v>
      </c>
      <c r="T174" s="23">
        <f>COUNTIFS(O$2:O174,"="&amp;O174,I$2:I174,"="&amp;I174)-1</f>
        <v>0</v>
      </c>
      <c r="U174" s="24">
        <f t="shared" si="104"/>
        <v>8.6999999999999993</v>
      </c>
      <c r="V174" s="21">
        <f t="shared" si="105"/>
        <v>1</v>
      </c>
      <c r="W174" s="25" t="str">
        <f t="shared" si="106"/>
        <v>50m</v>
      </c>
      <c r="X174" s="21" t="str">
        <f t="shared" si="107"/>
        <v>Harris Adam50m</v>
      </c>
      <c r="Y174" s="22">
        <f t="shared" si="108"/>
        <v>8.6999999999999993</v>
      </c>
      <c r="Z174" s="21">
        <f t="shared" si="109"/>
        <v>10</v>
      </c>
    </row>
    <row r="175" spans="1:26">
      <c r="G175" s="108"/>
      <c r="H175" s="91" t="str">
        <f t="shared" si="89"/>
        <v>-</v>
      </c>
      <c r="I175" t="str">
        <f t="shared" si="85"/>
        <v>-</v>
      </c>
      <c r="J175" s="7" t="str">
        <f t="shared" si="86"/>
        <v>-</v>
      </c>
      <c r="K175" s="7" t="str">
        <f t="shared" si="87"/>
        <v>-</v>
      </c>
      <c r="L175" t="str">
        <f t="shared" si="88"/>
        <v>-</v>
      </c>
      <c r="M175" s="21" t="str">
        <f t="shared" si="82"/>
        <v>U15</v>
      </c>
      <c r="N175" s="21" t="str">
        <f t="shared" si="83"/>
        <v>M</v>
      </c>
      <c r="O175" s="21" t="str">
        <f t="shared" si="84"/>
        <v>50m</v>
      </c>
      <c r="P175" s="3" t="str">
        <f t="shared" si="100"/>
        <v>ok</v>
      </c>
      <c r="Q175" s="20" t="str">
        <f t="shared" si="101"/>
        <v>-</v>
      </c>
      <c r="R175" s="20" t="str">
        <f t="shared" si="102"/>
        <v>-</v>
      </c>
      <c r="S175" s="20" t="str">
        <f t="shared" si="103"/>
        <v>-</v>
      </c>
      <c r="T175" s="23">
        <f>COUNTIFS(O$2:O175,"="&amp;O175,I$2:I175,"="&amp;I175)-1</f>
        <v>32</v>
      </c>
      <c r="U175" s="24">
        <f t="shared" si="104"/>
        <v>0</v>
      </c>
      <c r="V175" s="21">
        <f t="shared" si="105"/>
        <v>1</v>
      </c>
      <c r="W175" s="25" t="str">
        <f t="shared" si="106"/>
        <v>50m</v>
      </c>
      <c r="X175" s="21" t="str">
        <f t="shared" si="107"/>
        <v>-50m</v>
      </c>
      <c r="Y175" s="22">
        <f t="shared" si="108"/>
        <v>0</v>
      </c>
      <c r="Z175" s="21">
        <f t="shared" si="109"/>
        <v>1</v>
      </c>
    </row>
    <row r="176" spans="1:26">
      <c r="G176" s="108"/>
      <c r="H176" s="91" t="str">
        <f t="shared" si="89"/>
        <v>-</v>
      </c>
      <c r="I176" t="str">
        <f t="shared" si="85"/>
        <v>-</v>
      </c>
      <c r="J176" s="7" t="str">
        <f t="shared" si="86"/>
        <v>-</v>
      </c>
      <c r="K176" s="7" t="str">
        <f t="shared" si="87"/>
        <v>-</v>
      </c>
      <c r="L176" t="str">
        <f t="shared" si="88"/>
        <v>-</v>
      </c>
      <c r="M176" s="21" t="str">
        <f t="shared" si="82"/>
        <v>U15</v>
      </c>
      <c r="N176" s="21" t="str">
        <f t="shared" si="83"/>
        <v>M</v>
      </c>
      <c r="O176" s="21" t="str">
        <f t="shared" si="84"/>
        <v>50m</v>
      </c>
      <c r="P176" s="3" t="str">
        <f t="shared" si="100"/>
        <v>ok</v>
      </c>
      <c r="Q176" s="20" t="str">
        <f t="shared" si="101"/>
        <v>-</v>
      </c>
      <c r="R176" s="20" t="str">
        <f t="shared" si="102"/>
        <v>-</v>
      </c>
      <c r="S176" s="20" t="str">
        <f t="shared" si="103"/>
        <v>-</v>
      </c>
      <c r="T176" s="23">
        <f>COUNTIFS(O$2:O176,"="&amp;O176,I$2:I176,"="&amp;I176)-1</f>
        <v>33</v>
      </c>
      <c r="U176" s="24">
        <f t="shared" si="104"/>
        <v>0</v>
      </c>
      <c r="V176" s="21">
        <f t="shared" si="105"/>
        <v>1</v>
      </c>
      <c r="W176" s="25" t="str">
        <f t="shared" si="106"/>
        <v>50m</v>
      </c>
      <c r="X176" s="21" t="str">
        <f t="shared" si="107"/>
        <v>-50m</v>
      </c>
      <c r="Y176" s="22">
        <f t="shared" si="108"/>
        <v>0</v>
      </c>
      <c r="Z176" s="21">
        <f t="shared" si="109"/>
        <v>1</v>
      </c>
    </row>
    <row r="177" spans="1:26">
      <c r="A177" t="s">
        <v>65</v>
      </c>
      <c r="B177" t="s">
        <v>28</v>
      </c>
      <c r="C177" t="s">
        <v>250</v>
      </c>
      <c r="D177" s="7">
        <v>1</v>
      </c>
      <c r="E177" s="7">
        <v>1</v>
      </c>
      <c r="F177" s="7">
        <v>988</v>
      </c>
      <c r="G177" s="108">
        <v>7.4</v>
      </c>
      <c r="H177" s="91">
        <f t="shared" si="89"/>
        <v>4</v>
      </c>
      <c r="I177" t="str">
        <f t="shared" si="85"/>
        <v>Summer Biggs</v>
      </c>
      <c r="J177" s="7" t="str">
        <f t="shared" si="86"/>
        <v>U13</v>
      </c>
      <c r="K177" s="7" t="str">
        <f t="shared" si="87"/>
        <v>F</v>
      </c>
      <c r="L177" t="str">
        <f t="shared" si="88"/>
        <v>Amber Valley &amp; Erewash AC</v>
      </c>
      <c r="M177" s="21" t="str">
        <f t="shared" si="82"/>
        <v>U13</v>
      </c>
      <c r="N177" s="21" t="str">
        <f t="shared" si="83"/>
        <v>F</v>
      </c>
      <c r="O177" s="21" t="str">
        <f t="shared" si="84"/>
        <v>50m</v>
      </c>
      <c r="P177" s="3" t="str">
        <f t="shared" si="100"/>
        <v>ok</v>
      </c>
      <c r="Q177" s="20" t="str">
        <f t="shared" si="101"/>
        <v>ok</v>
      </c>
      <c r="R177" s="20" t="str">
        <f t="shared" si="102"/>
        <v>ok</v>
      </c>
      <c r="S177" s="20" t="str">
        <f t="shared" si="103"/>
        <v>ok</v>
      </c>
      <c r="T177" s="23">
        <f>COUNTIFS(O$2:O177,"="&amp;O177,I$2:I177,"="&amp;I177)-1</f>
        <v>1</v>
      </c>
      <c r="U177" s="24">
        <f t="shared" si="104"/>
        <v>7.4001000000000001</v>
      </c>
      <c r="V177" s="21">
        <f t="shared" si="105"/>
        <v>1</v>
      </c>
      <c r="W177" s="25" t="str">
        <f t="shared" si="106"/>
        <v>50m</v>
      </c>
      <c r="X177" s="21" t="str">
        <f t="shared" si="107"/>
        <v>Summer Biggs50m</v>
      </c>
      <c r="Y177" s="22">
        <f t="shared" si="108"/>
        <v>7.4</v>
      </c>
      <c r="Z177" s="21">
        <f t="shared" si="109"/>
        <v>3</v>
      </c>
    </row>
    <row r="178" spans="1:26">
      <c r="E178" s="7">
        <v>2</v>
      </c>
      <c r="F178" s="7">
        <v>908</v>
      </c>
      <c r="G178" s="108">
        <v>7.5</v>
      </c>
      <c r="H178" s="91" t="str">
        <f t="shared" si="89"/>
        <v>-</v>
      </c>
      <c r="I178" t="str">
        <f t="shared" si="85"/>
        <v>Amelie Cole</v>
      </c>
      <c r="J178" s="7" t="str">
        <f t="shared" si="86"/>
        <v>U13</v>
      </c>
      <c r="K178" s="7" t="str">
        <f t="shared" si="87"/>
        <v>F</v>
      </c>
      <c r="L178" t="str">
        <f t="shared" si="88"/>
        <v>Kingston Upon Hull AC</v>
      </c>
      <c r="M178" s="21" t="str">
        <f t="shared" si="82"/>
        <v>U13</v>
      </c>
      <c r="N178" s="21" t="str">
        <f t="shared" si="83"/>
        <v>F</v>
      </c>
      <c r="O178" s="21" t="str">
        <f t="shared" si="84"/>
        <v>50m</v>
      </c>
      <c r="P178" s="3" t="str">
        <f t="shared" si="100"/>
        <v>ok</v>
      </c>
      <c r="Q178" s="20" t="str">
        <f t="shared" si="101"/>
        <v>ok</v>
      </c>
      <c r="R178" s="20" t="str">
        <f t="shared" si="102"/>
        <v>ok</v>
      </c>
      <c r="S178" s="20" t="str">
        <f t="shared" si="103"/>
        <v>ok</v>
      </c>
      <c r="T178" s="23">
        <f>COUNTIFS(O$2:O178,"="&amp;O178,I$2:I178,"="&amp;I178)-1</f>
        <v>1</v>
      </c>
      <c r="U178" s="24">
        <f t="shared" si="104"/>
        <v>7.5000999999999998</v>
      </c>
      <c r="V178" s="21">
        <f t="shared" si="105"/>
        <v>2</v>
      </c>
      <c r="W178" s="25" t="str">
        <f t="shared" si="106"/>
        <v>50mSlower</v>
      </c>
      <c r="X178" s="21" t="str">
        <f t="shared" si="107"/>
        <v>Amelie Cole50mSlower</v>
      </c>
      <c r="Y178" s="22">
        <f t="shared" si="108"/>
        <v>7.5</v>
      </c>
      <c r="Z178" s="21">
        <f t="shared" si="109"/>
        <v>1</v>
      </c>
    </row>
    <row r="179" spans="1:26">
      <c r="E179" s="7">
        <v>3</v>
      </c>
      <c r="F179" s="7">
        <v>902</v>
      </c>
      <c r="G179" s="108">
        <v>7.6</v>
      </c>
      <c r="H179" s="91" t="str">
        <f t="shared" si="89"/>
        <v>-</v>
      </c>
      <c r="I179" t="str">
        <f t="shared" si="85"/>
        <v>Grace Torossian</v>
      </c>
      <c r="J179" s="7" t="str">
        <f t="shared" si="86"/>
        <v>U13</v>
      </c>
      <c r="K179" s="7" t="str">
        <f t="shared" si="87"/>
        <v>F</v>
      </c>
      <c r="L179" t="str">
        <f t="shared" si="88"/>
        <v>Wakefield District Harriers &amp;AC</v>
      </c>
      <c r="M179" s="21" t="str">
        <f t="shared" si="82"/>
        <v>U13</v>
      </c>
      <c r="N179" s="21" t="str">
        <f t="shared" si="83"/>
        <v>F</v>
      </c>
      <c r="O179" s="21" t="str">
        <f t="shared" si="84"/>
        <v>50m</v>
      </c>
      <c r="P179" s="3" t="str">
        <f t="shared" si="100"/>
        <v>ok</v>
      </c>
      <c r="Q179" s="20" t="str">
        <f t="shared" si="101"/>
        <v>ok</v>
      </c>
      <c r="R179" s="20" t="str">
        <f t="shared" si="102"/>
        <v>ok</v>
      </c>
      <c r="S179" s="20" t="str">
        <f t="shared" si="103"/>
        <v>ok</v>
      </c>
      <c r="T179" s="23">
        <f>COUNTIFS(O$2:O179,"="&amp;O179,I$2:I179,"="&amp;I179)-1</f>
        <v>1</v>
      </c>
      <c r="U179" s="24">
        <f t="shared" si="104"/>
        <v>7.6000999999999994</v>
      </c>
      <c r="V179" s="21">
        <f t="shared" si="105"/>
        <v>2</v>
      </c>
      <c r="W179" s="25" t="str">
        <f t="shared" si="106"/>
        <v>50mSlower</v>
      </c>
      <c r="X179" s="21" t="str">
        <f t="shared" si="107"/>
        <v>Grace Torossian50mSlower</v>
      </c>
      <c r="Y179" s="22">
        <f t="shared" si="108"/>
        <v>7.6</v>
      </c>
      <c r="Z179" s="21">
        <f t="shared" si="109"/>
        <v>3</v>
      </c>
    </row>
    <row r="180" spans="1:26">
      <c r="E180" s="7">
        <v>4</v>
      </c>
      <c r="F180" s="7">
        <v>906</v>
      </c>
      <c r="G180" s="108">
        <v>7.6</v>
      </c>
      <c r="H180" s="91" t="str">
        <f t="shared" si="89"/>
        <v>-</v>
      </c>
      <c r="I180" t="str">
        <f t="shared" si="85"/>
        <v>Matilda Shaw</v>
      </c>
      <c r="J180" s="7" t="str">
        <f t="shared" si="86"/>
        <v>U13</v>
      </c>
      <c r="K180" s="7" t="str">
        <f t="shared" si="87"/>
        <v>F</v>
      </c>
      <c r="L180" t="str">
        <f t="shared" si="88"/>
        <v>Wakefield District Harriers &amp;AC</v>
      </c>
      <c r="M180" s="21" t="str">
        <f t="shared" si="82"/>
        <v>U13</v>
      </c>
      <c r="N180" s="21" t="str">
        <f t="shared" si="83"/>
        <v>F</v>
      </c>
      <c r="O180" s="21" t="str">
        <f t="shared" si="84"/>
        <v>50m</v>
      </c>
      <c r="P180" s="3" t="str">
        <f t="shared" si="100"/>
        <v>ok</v>
      </c>
      <c r="Q180" s="20" t="str">
        <f t="shared" si="101"/>
        <v>ok</v>
      </c>
      <c r="R180" s="20" t="str">
        <f t="shared" si="102"/>
        <v>ok</v>
      </c>
      <c r="S180" s="20" t="str">
        <f t="shared" si="103"/>
        <v>ok</v>
      </c>
      <c r="T180" s="23">
        <f>COUNTIFS(O$2:O180,"="&amp;O180,I$2:I180,"="&amp;I180)-1</f>
        <v>1</v>
      </c>
      <c r="U180" s="24">
        <f t="shared" si="104"/>
        <v>7.6000999999999994</v>
      </c>
      <c r="V180" s="21">
        <f t="shared" si="105"/>
        <v>2</v>
      </c>
      <c r="W180" s="25" t="str">
        <f t="shared" si="106"/>
        <v>50mSlower</v>
      </c>
      <c r="X180" s="21" t="str">
        <f t="shared" si="107"/>
        <v>Matilda Shaw50mSlower</v>
      </c>
      <c r="Y180" s="22">
        <f t="shared" si="108"/>
        <v>7.6</v>
      </c>
      <c r="Z180" s="21">
        <f t="shared" si="109"/>
        <v>3</v>
      </c>
    </row>
    <row r="181" spans="1:26">
      <c r="G181" s="108"/>
      <c r="H181" s="91" t="str">
        <f t="shared" si="89"/>
        <v>-</v>
      </c>
      <c r="I181" t="str">
        <f t="shared" si="85"/>
        <v>-</v>
      </c>
      <c r="J181" s="7" t="str">
        <f t="shared" si="86"/>
        <v>-</v>
      </c>
      <c r="K181" s="7" t="str">
        <f t="shared" si="87"/>
        <v>-</v>
      </c>
      <c r="L181" t="str">
        <f t="shared" si="88"/>
        <v>-</v>
      </c>
      <c r="M181" s="21" t="str">
        <f t="shared" si="82"/>
        <v>U13</v>
      </c>
      <c r="N181" s="21" t="str">
        <f t="shared" si="83"/>
        <v>F</v>
      </c>
      <c r="O181" s="21" t="str">
        <f t="shared" si="84"/>
        <v>50m</v>
      </c>
      <c r="P181" s="3" t="str">
        <f t="shared" si="100"/>
        <v>ok</v>
      </c>
      <c r="Q181" s="20" t="str">
        <f t="shared" si="101"/>
        <v>-</v>
      </c>
      <c r="R181" s="20" t="str">
        <f t="shared" si="102"/>
        <v>-</v>
      </c>
      <c r="S181" s="20" t="str">
        <f t="shared" si="103"/>
        <v>-</v>
      </c>
      <c r="T181" s="23">
        <f>COUNTIFS(O$2:O181,"="&amp;O181,I$2:I181,"="&amp;I181)-1</f>
        <v>34</v>
      </c>
      <c r="U181" s="24">
        <f t="shared" si="104"/>
        <v>0</v>
      </c>
      <c r="V181" s="21">
        <f t="shared" si="105"/>
        <v>1</v>
      </c>
      <c r="W181" s="25" t="str">
        <f t="shared" si="106"/>
        <v>50m</v>
      </c>
      <c r="X181" s="21" t="str">
        <f t="shared" si="107"/>
        <v>-50m</v>
      </c>
      <c r="Y181" s="22">
        <f t="shared" si="108"/>
        <v>0</v>
      </c>
      <c r="Z181" s="21">
        <f t="shared" si="109"/>
        <v>1</v>
      </c>
    </row>
    <row r="182" spans="1:26">
      <c r="A182" t="s">
        <v>65</v>
      </c>
      <c r="B182" t="s">
        <v>28</v>
      </c>
      <c r="C182" t="s">
        <v>250</v>
      </c>
      <c r="D182" s="7">
        <v>2</v>
      </c>
      <c r="E182" s="7">
        <v>1</v>
      </c>
      <c r="F182" s="7">
        <v>389</v>
      </c>
      <c r="G182" s="108">
        <v>7.7</v>
      </c>
      <c r="H182" s="91">
        <f t="shared" si="89"/>
        <v>2</v>
      </c>
      <c r="I182" t="str">
        <f t="shared" si="85"/>
        <v>Ezzie Yansaneh</v>
      </c>
      <c r="J182" s="7" t="str">
        <f t="shared" si="86"/>
        <v>U13</v>
      </c>
      <c r="K182" s="7" t="str">
        <f t="shared" si="87"/>
        <v>F</v>
      </c>
      <c r="L182" t="str">
        <f t="shared" si="88"/>
        <v>Rothwell Harriers &amp;AC</v>
      </c>
      <c r="M182" s="21" t="str">
        <f t="shared" si="82"/>
        <v>U13</v>
      </c>
      <c r="N182" s="21" t="str">
        <f t="shared" si="83"/>
        <v>F</v>
      </c>
      <c r="O182" s="21" t="str">
        <f t="shared" si="84"/>
        <v>50m</v>
      </c>
      <c r="P182" s="3" t="str">
        <f t="shared" si="100"/>
        <v>ok</v>
      </c>
      <c r="Q182" s="20" t="str">
        <f t="shared" si="101"/>
        <v>ok</v>
      </c>
      <c r="R182" s="20" t="str">
        <f t="shared" si="102"/>
        <v>ok</v>
      </c>
      <c r="S182" s="20" t="str">
        <f t="shared" si="103"/>
        <v>ok</v>
      </c>
      <c r="T182" s="23">
        <f>COUNTIFS(O$2:O182,"="&amp;O182,I$2:I182,"="&amp;I182)-1</f>
        <v>1</v>
      </c>
      <c r="U182" s="24">
        <f t="shared" si="104"/>
        <v>7.7000999999999999</v>
      </c>
      <c r="V182" s="21">
        <f t="shared" si="105"/>
        <v>1</v>
      </c>
      <c r="W182" s="25" t="str">
        <f t="shared" si="106"/>
        <v>50m</v>
      </c>
      <c r="X182" s="21" t="str">
        <f t="shared" si="107"/>
        <v>Ezzie Yansaneh50m</v>
      </c>
      <c r="Y182" s="22">
        <f t="shared" si="108"/>
        <v>7.7</v>
      </c>
      <c r="Z182" s="21">
        <f t="shared" si="109"/>
        <v>5</v>
      </c>
    </row>
    <row r="183" spans="1:26">
      <c r="E183" s="7">
        <v>2</v>
      </c>
      <c r="F183" s="7">
        <v>993</v>
      </c>
      <c r="G183" s="108">
        <v>7.8</v>
      </c>
      <c r="H183" s="91" t="str">
        <f t="shared" si="89"/>
        <v>-</v>
      </c>
      <c r="I183" t="str">
        <f t="shared" si="85"/>
        <v>Essie McGarrigle</v>
      </c>
      <c r="J183" s="7" t="str">
        <f t="shared" si="86"/>
        <v>U13</v>
      </c>
      <c r="K183" s="7" t="str">
        <f t="shared" si="87"/>
        <v>F</v>
      </c>
      <c r="L183" t="str">
        <f t="shared" si="88"/>
        <v>Hallamshire Harriers Sheffield</v>
      </c>
      <c r="M183" s="21" t="str">
        <f t="shared" si="82"/>
        <v>U13</v>
      </c>
      <c r="N183" s="21" t="str">
        <f t="shared" si="83"/>
        <v>F</v>
      </c>
      <c r="O183" s="21" t="str">
        <f t="shared" si="84"/>
        <v>50m</v>
      </c>
      <c r="P183" s="3" t="str">
        <f t="shared" si="100"/>
        <v>ok</v>
      </c>
      <c r="Q183" s="20" t="str">
        <f t="shared" si="101"/>
        <v>ok</v>
      </c>
      <c r="R183" s="20" t="str">
        <f t="shared" si="102"/>
        <v>ok</v>
      </c>
      <c r="S183" s="20" t="str">
        <f t="shared" si="103"/>
        <v>ok</v>
      </c>
      <c r="T183" s="23">
        <f>COUNTIFS(O$2:O183,"="&amp;O183,I$2:I183,"="&amp;I183)-1</f>
        <v>1</v>
      </c>
      <c r="U183" s="24">
        <f t="shared" si="104"/>
        <v>7.8000999999999996</v>
      </c>
      <c r="V183" s="21">
        <f t="shared" si="105"/>
        <v>2</v>
      </c>
      <c r="W183" s="25" t="str">
        <f t="shared" si="106"/>
        <v>50mSlower</v>
      </c>
      <c r="X183" s="21" t="str">
        <f t="shared" si="107"/>
        <v>Essie McGarrigle50mSlower</v>
      </c>
      <c r="Y183" s="22">
        <f t="shared" si="108"/>
        <v>7.8</v>
      </c>
      <c r="Z183" s="21">
        <f t="shared" si="109"/>
        <v>5</v>
      </c>
    </row>
    <row r="184" spans="1:26">
      <c r="E184" s="7">
        <v>3</v>
      </c>
      <c r="F184" s="7">
        <v>91</v>
      </c>
      <c r="G184" s="108">
        <v>8.1</v>
      </c>
      <c r="H184" s="91" t="str">
        <f t="shared" si="89"/>
        <v>-</v>
      </c>
      <c r="I184" t="str">
        <f t="shared" si="85"/>
        <v>Arabella Hornby</v>
      </c>
      <c r="J184" s="7" t="str">
        <f t="shared" si="86"/>
        <v>U13</v>
      </c>
      <c r="K184" s="7" t="str">
        <f t="shared" si="87"/>
        <v>F</v>
      </c>
      <c r="L184" t="str">
        <f t="shared" si="88"/>
        <v>Kingston Upon Hull AC</v>
      </c>
      <c r="M184" s="21" t="str">
        <f t="shared" si="82"/>
        <v>U13</v>
      </c>
      <c r="N184" s="21" t="str">
        <f t="shared" si="83"/>
        <v>F</v>
      </c>
      <c r="O184" s="21" t="str">
        <f t="shared" si="84"/>
        <v>50m</v>
      </c>
      <c r="P184" s="3" t="str">
        <f t="shared" si="100"/>
        <v>ok</v>
      </c>
      <c r="Q184" s="20" t="str">
        <f t="shared" si="101"/>
        <v>ok</v>
      </c>
      <c r="R184" s="20" t="str">
        <f t="shared" si="102"/>
        <v>ok</v>
      </c>
      <c r="S184" s="20" t="str">
        <f t="shared" si="103"/>
        <v>ok</v>
      </c>
      <c r="T184" s="23">
        <f>COUNTIFS(O$2:O184,"="&amp;O184,I$2:I184,"="&amp;I184)-1</f>
        <v>1</v>
      </c>
      <c r="U184" s="24">
        <f t="shared" si="104"/>
        <v>8.1000999999999994</v>
      </c>
      <c r="V184" s="21">
        <f t="shared" si="105"/>
        <v>2</v>
      </c>
      <c r="W184" s="25" t="str">
        <f t="shared" si="106"/>
        <v>50mSlower</v>
      </c>
      <c r="X184" s="21" t="str">
        <f t="shared" si="107"/>
        <v>Arabella Hornby50mSlower</v>
      </c>
      <c r="Y184" s="22">
        <f t="shared" si="108"/>
        <v>8.1</v>
      </c>
      <c r="Z184" s="21">
        <f t="shared" si="109"/>
        <v>7</v>
      </c>
    </row>
    <row r="185" spans="1:26">
      <c r="E185" s="7">
        <v>4</v>
      </c>
      <c r="F185" s="7">
        <v>917</v>
      </c>
      <c r="G185" s="108">
        <v>8.1</v>
      </c>
      <c r="H185" s="91" t="str">
        <f t="shared" si="89"/>
        <v>-</v>
      </c>
      <c r="I185" t="str">
        <f t="shared" si="85"/>
        <v>Ava O'Driscoll</v>
      </c>
      <c r="J185" s="7" t="str">
        <f t="shared" si="86"/>
        <v>U13</v>
      </c>
      <c r="K185" s="7" t="str">
        <f t="shared" si="87"/>
        <v>F</v>
      </c>
      <c r="L185" t="str">
        <f t="shared" si="88"/>
        <v>Hallamshire Harriers Sheffield</v>
      </c>
      <c r="M185" s="21" t="str">
        <f t="shared" si="82"/>
        <v>U13</v>
      </c>
      <c r="N185" s="21" t="str">
        <f t="shared" si="83"/>
        <v>F</v>
      </c>
      <c r="O185" s="21" t="str">
        <f t="shared" si="84"/>
        <v>50m</v>
      </c>
      <c r="P185" s="3" t="str">
        <f t="shared" si="100"/>
        <v>ok</v>
      </c>
      <c r="Q185" s="20" t="str">
        <f t="shared" si="101"/>
        <v>ok</v>
      </c>
      <c r="R185" s="20" t="str">
        <f t="shared" si="102"/>
        <v>ok</v>
      </c>
      <c r="S185" s="20" t="str">
        <f t="shared" si="103"/>
        <v>ok</v>
      </c>
      <c r="T185" s="23">
        <f>COUNTIFS(O$2:O185,"="&amp;O185,I$2:I185,"="&amp;I185)-1</f>
        <v>1</v>
      </c>
      <c r="U185" s="24">
        <f t="shared" si="104"/>
        <v>8.1000999999999994</v>
      </c>
      <c r="V185" s="21">
        <f t="shared" si="105"/>
        <v>2</v>
      </c>
      <c r="W185" s="25" t="str">
        <f t="shared" si="106"/>
        <v>50mSlower</v>
      </c>
      <c r="X185" s="21" t="str">
        <f t="shared" si="107"/>
        <v>Ava O'Driscoll50mSlower</v>
      </c>
      <c r="Y185" s="22">
        <f t="shared" si="108"/>
        <v>8.1</v>
      </c>
      <c r="Z185" s="21">
        <f t="shared" si="109"/>
        <v>7</v>
      </c>
    </row>
    <row r="186" spans="1:26">
      <c r="G186" s="108"/>
      <c r="H186" s="91" t="str">
        <f t="shared" si="89"/>
        <v>-</v>
      </c>
      <c r="I186" t="str">
        <f t="shared" si="85"/>
        <v>-</v>
      </c>
      <c r="J186" s="7" t="str">
        <f t="shared" si="86"/>
        <v>-</v>
      </c>
      <c r="K186" s="7" t="str">
        <f t="shared" si="87"/>
        <v>-</v>
      </c>
      <c r="L186" t="str">
        <f t="shared" si="88"/>
        <v>-</v>
      </c>
      <c r="M186" s="21" t="str">
        <f t="shared" si="82"/>
        <v>U13</v>
      </c>
      <c r="N186" s="21" t="str">
        <f t="shared" si="83"/>
        <v>F</v>
      </c>
      <c r="O186" s="21" t="str">
        <f t="shared" si="84"/>
        <v>50m</v>
      </c>
      <c r="P186" s="3" t="str">
        <f t="shared" si="100"/>
        <v>ok</v>
      </c>
      <c r="Q186" s="20" t="str">
        <f t="shared" si="101"/>
        <v>-</v>
      </c>
      <c r="R186" s="20" t="str">
        <f t="shared" si="102"/>
        <v>-</v>
      </c>
      <c r="S186" s="20" t="str">
        <f t="shared" si="103"/>
        <v>-</v>
      </c>
      <c r="T186" s="23">
        <f>COUNTIFS(O$2:O186,"="&amp;O186,I$2:I186,"="&amp;I186)-1</f>
        <v>35</v>
      </c>
      <c r="U186" s="24">
        <f t="shared" si="104"/>
        <v>0</v>
      </c>
      <c r="V186" s="21">
        <f t="shared" si="105"/>
        <v>1</v>
      </c>
      <c r="W186" s="25" t="str">
        <f t="shared" si="106"/>
        <v>50m</v>
      </c>
      <c r="X186" s="21" t="str">
        <f t="shared" si="107"/>
        <v>-50m</v>
      </c>
      <c r="Y186" s="22">
        <f t="shared" si="108"/>
        <v>0</v>
      </c>
      <c r="Z186" s="21">
        <f t="shared" si="109"/>
        <v>1</v>
      </c>
    </row>
    <row r="187" spans="1:26">
      <c r="A187" t="s">
        <v>65</v>
      </c>
      <c r="B187" t="s">
        <v>28</v>
      </c>
      <c r="C187" t="s">
        <v>250</v>
      </c>
      <c r="D187" s="7">
        <v>3</v>
      </c>
      <c r="E187" s="7">
        <v>1</v>
      </c>
      <c r="F187" s="7">
        <v>915</v>
      </c>
      <c r="G187" s="108">
        <v>8</v>
      </c>
      <c r="H187" s="91" t="str">
        <f t="shared" si="89"/>
        <v/>
      </c>
      <c r="I187" t="str">
        <f t="shared" si="85"/>
        <v>Leticia De Jong</v>
      </c>
      <c r="J187" s="7" t="str">
        <f t="shared" si="86"/>
        <v>U13</v>
      </c>
      <c r="K187" s="7" t="str">
        <f t="shared" si="87"/>
        <v>F</v>
      </c>
      <c r="L187" t="str">
        <f t="shared" si="88"/>
        <v>Hallamshire Harriers Sheffield</v>
      </c>
      <c r="M187" s="21" t="str">
        <f t="shared" si="82"/>
        <v>U13</v>
      </c>
      <c r="N187" s="21" t="str">
        <f t="shared" si="83"/>
        <v>F</v>
      </c>
      <c r="O187" s="21" t="str">
        <f t="shared" si="84"/>
        <v>50m</v>
      </c>
      <c r="P187" s="3" t="str">
        <f t="shared" si="100"/>
        <v>ok</v>
      </c>
      <c r="Q187" s="20" t="str">
        <f t="shared" si="101"/>
        <v>ok</v>
      </c>
      <c r="R187" s="20" t="str">
        <f t="shared" si="102"/>
        <v>ok</v>
      </c>
      <c r="S187" s="20" t="str">
        <f t="shared" si="103"/>
        <v>ok</v>
      </c>
      <c r="T187" s="23">
        <f>COUNTIFS(O$2:O187,"="&amp;O187,I$2:I187,"="&amp;I187)-1</f>
        <v>1</v>
      </c>
      <c r="U187" s="24">
        <f t="shared" si="104"/>
        <v>8.0000999999999998</v>
      </c>
      <c r="V187" s="21">
        <f t="shared" si="105"/>
        <v>1</v>
      </c>
      <c r="W187" s="25" t="str">
        <f t="shared" si="106"/>
        <v>50m</v>
      </c>
      <c r="X187" s="21" t="str">
        <f t="shared" si="107"/>
        <v>Leticia De Jong50m</v>
      </c>
      <c r="Y187" s="22">
        <f t="shared" si="108"/>
        <v>8</v>
      </c>
      <c r="Z187" s="21">
        <f t="shared" si="109"/>
        <v>7</v>
      </c>
    </row>
    <row r="188" spans="1:26">
      <c r="E188" s="7">
        <v>2</v>
      </c>
      <c r="F188" s="7">
        <v>918</v>
      </c>
      <c r="G188" s="108">
        <v>8.1999999999999993</v>
      </c>
      <c r="H188" s="91" t="str">
        <f t="shared" si="89"/>
        <v/>
      </c>
      <c r="I188" t="str">
        <f t="shared" si="85"/>
        <v>Sophie Watkins</v>
      </c>
      <c r="J188" s="7" t="str">
        <f t="shared" si="86"/>
        <v>U13</v>
      </c>
      <c r="K188" s="7" t="str">
        <f t="shared" si="87"/>
        <v>F</v>
      </c>
      <c r="L188" t="str">
        <f t="shared" si="88"/>
        <v>Holmfirth Harriers</v>
      </c>
      <c r="M188" s="21" t="str">
        <f t="shared" si="82"/>
        <v>U13</v>
      </c>
      <c r="N188" s="21" t="str">
        <f t="shared" si="83"/>
        <v>F</v>
      </c>
      <c r="O188" s="21" t="str">
        <f t="shared" si="84"/>
        <v>50m</v>
      </c>
      <c r="P188" s="3" t="str">
        <f t="shared" si="100"/>
        <v>ok</v>
      </c>
      <c r="Q188" s="20" t="str">
        <f t="shared" si="101"/>
        <v>ok</v>
      </c>
      <c r="R188" s="20" t="str">
        <f t="shared" si="102"/>
        <v>ok</v>
      </c>
      <c r="S188" s="20" t="str">
        <f t="shared" si="103"/>
        <v>ok</v>
      </c>
      <c r="T188" s="23">
        <f>COUNTIFS(O$2:O188,"="&amp;O188,I$2:I188,"="&amp;I188)-1</f>
        <v>1</v>
      </c>
      <c r="U188" s="24">
        <f t="shared" si="104"/>
        <v>8.2000999999999991</v>
      </c>
      <c r="V188" s="21">
        <f t="shared" si="105"/>
        <v>1</v>
      </c>
      <c r="W188" s="25" t="str">
        <f t="shared" si="106"/>
        <v>50m</v>
      </c>
      <c r="X188" s="21" t="str">
        <f t="shared" si="107"/>
        <v>Sophie Watkins50m</v>
      </c>
      <c r="Y188" s="22">
        <f t="shared" si="108"/>
        <v>8.1999999999999993</v>
      </c>
      <c r="Z188" s="21">
        <f t="shared" si="109"/>
        <v>11</v>
      </c>
    </row>
    <row r="189" spans="1:26">
      <c r="E189" s="7">
        <v>3</v>
      </c>
      <c r="F189" s="7">
        <v>905</v>
      </c>
      <c r="G189" s="108">
        <v>8.3000000000000007</v>
      </c>
      <c r="H189" s="91" t="str">
        <f t="shared" si="89"/>
        <v/>
      </c>
      <c r="I189" t="str">
        <f t="shared" si="85"/>
        <v>Gabrielle Piliponis</v>
      </c>
      <c r="J189" s="7" t="str">
        <f t="shared" si="86"/>
        <v>U13</v>
      </c>
      <c r="K189" s="7" t="str">
        <f t="shared" si="87"/>
        <v>F</v>
      </c>
      <c r="L189" t="str">
        <f t="shared" si="88"/>
        <v>Bradford Airedale AC</v>
      </c>
      <c r="M189" s="21" t="str">
        <f t="shared" si="82"/>
        <v>U13</v>
      </c>
      <c r="N189" s="21" t="str">
        <f t="shared" si="83"/>
        <v>F</v>
      </c>
      <c r="O189" s="21" t="str">
        <f t="shared" si="84"/>
        <v>50m</v>
      </c>
      <c r="P189" s="3" t="str">
        <f t="shared" si="100"/>
        <v>ok</v>
      </c>
      <c r="Q189" s="20" t="str">
        <f t="shared" si="101"/>
        <v>ok</v>
      </c>
      <c r="R189" s="20" t="str">
        <f t="shared" si="102"/>
        <v>ok</v>
      </c>
      <c r="S189" s="20" t="str">
        <f t="shared" si="103"/>
        <v>ok</v>
      </c>
      <c r="T189" s="23">
        <f>COUNTIFS(O$2:O189,"="&amp;O189,I$2:I189,"="&amp;I189)-1</f>
        <v>1</v>
      </c>
      <c r="U189" s="24">
        <f t="shared" si="104"/>
        <v>8.3001000000000005</v>
      </c>
      <c r="V189" s="21">
        <f t="shared" si="105"/>
        <v>1</v>
      </c>
      <c r="W189" s="25" t="str">
        <f t="shared" si="106"/>
        <v>50m</v>
      </c>
      <c r="X189" s="21" t="str">
        <f t="shared" si="107"/>
        <v>Gabrielle Piliponis50m</v>
      </c>
      <c r="Y189" s="22">
        <f t="shared" si="108"/>
        <v>8.3000000000000007</v>
      </c>
      <c r="Z189" s="21">
        <f t="shared" si="109"/>
        <v>14</v>
      </c>
    </row>
    <row r="190" spans="1:26">
      <c r="E190" s="7">
        <v>4</v>
      </c>
      <c r="F190" s="7">
        <v>975</v>
      </c>
      <c r="G190" s="108">
        <v>8.4</v>
      </c>
      <c r="H190" s="91" t="str">
        <f t="shared" si="89"/>
        <v>-</v>
      </c>
      <c r="I190" t="str">
        <f t="shared" si="85"/>
        <v>Holly Swanborough</v>
      </c>
      <c r="J190" s="7" t="str">
        <f t="shared" si="86"/>
        <v>U13</v>
      </c>
      <c r="K190" s="7" t="str">
        <f t="shared" si="87"/>
        <v>F</v>
      </c>
      <c r="L190" t="str">
        <f t="shared" si="88"/>
        <v>Kingston Upon Hull AC</v>
      </c>
      <c r="M190" s="21" t="str">
        <f t="shared" si="82"/>
        <v>U13</v>
      </c>
      <c r="N190" s="21" t="str">
        <f t="shared" si="83"/>
        <v>F</v>
      </c>
      <c r="O190" s="21" t="str">
        <f t="shared" si="84"/>
        <v>50m</v>
      </c>
      <c r="P190" s="3" t="str">
        <f t="shared" si="100"/>
        <v>ok</v>
      </c>
      <c r="Q190" s="20" t="str">
        <f t="shared" si="101"/>
        <v>ok</v>
      </c>
      <c r="R190" s="20" t="str">
        <f t="shared" si="102"/>
        <v>ok</v>
      </c>
      <c r="S190" s="20" t="str">
        <f t="shared" si="103"/>
        <v>ok</v>
      </c>
      <c r="T190" s="23">
        <f>COUNTIFS(O$2:O190,"="&amp;O190,I$2:I190,"="&amp;I190)-1</f>
        <v>1</v>
      </c>
      <c r="U190" s="24">
        <f t="shared" si="104"/>
        <v>8.4001000000000001</v>
      </c>
      <c r="V190" s="21">
        <f t="shared" si="105"/>
        <v>2</v>
      </c>
      <c r="W190" s="25" t="str">
        <f t="shared" si="106"/>
        <v>50mSlower</v>
      </c>
      <c r="X190" s="21" t="str">
        <f t="shared" si="107"/>
        <v>Holly Swanborough50mSlower</v>
      </c>
      <c r="Y190" s="22">
        <f t="shared" si="108"/>
        <v>8.4</v>
      </c>
      <c r="Z190" s="21">
        <f t="shared" si="109"/>
        <v>12</v>
      </c>
    </row>
    <row r="191" spans="1:26">
      <c r="G191" s="108"/>
      <c r="H191" s="91" t="str">
        <f t="shared" si="89"/>
        <v>-</v>
      </c>
      <c r="I191" t="str">
        <f t="shared" si="85"/>
        <v>-</v>
      </c>
      <c r="J191" s="7" t="str">
        <f t="shared" si="86"/>
        <v>-</v>
      </c>
      <c r="K191" s="7" t="str">
        <f t="shared" si="87"/>
        <v>-</v>
      </c>
      <c r="L191" t="str">
        <f t="shared" si="88"/>
        <v>-</v>
      </c>
      <c r="M191" s="21" t="str">
        <f t="shared" si="82"/>
        <v>U13</v>
      </c>
      <c r="N191" s="21" t="str">
        <f t="shared" si="83"/>
        <v>F</v>
      </c>
      <c r="O191" s="21" t="str">
        <f t="shared" si="84"/>
        <v>50m</v>
      </c>
      <c r="P191" s="3" t="str">
        <f t="shared" si="100"/>
        <v>ok</v>
      </c>
      <c r="Q191" s="20" t="str">
        <f t="shared" si="101"/>
        <v>-</v>
      </c>
      <c r="R191" s="20" t="str">
        <f t="shared" si="102"/>
        <v>-</v>
      </c>
      <c r="S191" s="20" t="str">
        <f t="shared" si="103"/>
        <v>-</v>
      </c>
      <c r="T191" s="23">
        <f>COUNTIFS(O$2:O191,"="&amp;O191,I$2:I191,"="&amp;I191)-1</f>
        <v>36</v>
      </c>
      <c r="U191" s="24">
        <f t="shared" si="104"/>
        <v>0</v>
      </c>
      <c r="V191" s="21">
        <f t="shared" si="105"/>
        <v>1</v>
      </c>
      <c r="W191" s="25" t="str">
        <f t="shared" si="106"/>
        <v>50m</v>
      </c>
      <c r="X191" s="21" t="str">
        <f t="shared" si="107"/>
        <v>-50m</v>
      </c>
      <c r="Y191" s="22">
        <f t="shared" si="108"/>
        <v>0</v>
      </c>
      <c r="Z191" s="21">
        <f t="shared" si="109"/>
        <v>1</v>
      </c>
    </row>
    <row r="192" spans="1:26">
      <c r="A192" t="s">
        <v>65</v>
      </c>
      <c r="B192" t="s">
        <v>28</v>
      </c>
      <c r="C192" t="s">
        <v>250</v>
      </c>
      <c r="D192" s="7">
        <v>4</v>
      </c>
      <c r="E192" s="7">
        <v>1</v>
      </c>
      <c r="F192" s="7">
        <v>199</v>
      </c>
      <c r="G192" s="108">
        <v>8.1999999999999993</v>
      </c>
      <c r="H192" s="91" t="str">
        <f t="shared" si="89"/>
        <v/>
      </c>
      <c r="I192" t="str">
        <f t="shared" si="85"/>
        <v>Lucy Hird</v>
      </c>
      <c r="J192" s="7" t="str">
        <f t="shared" si="86"/>
        <v>U13</v>
      </c>
      <c r="K192" s="7" t="str">
        <f t="shared" si="87"/>
        <v>F</v>
      </c>
      <c r="L192" t="str">
        <f t="shared" si="88"/>
        <v>Spenborough &amp; District AC</v>
      </c>
      <c r="M192" s="21" t="str">
        <f t="shared" si="82"/>
        <v>U13</v>
      </c>
      <c r="N192" s="21" t="str">
        <f t="shared" si="83"/>
        <v>F</v>
      </c>
      <c r="O192" s="21" t="str">
        <f t="shared" si="84"/>
        <v>50m</v>
      </c>
      <c r="P192" s="3" t="str">
        <f t="shared" si="100"/>
        <v>ok</v>
      </c>
      <c r="Q192" s="20" t="str">
        <f t="shared" si="101"/>
        <v>ok</v>
      </c>
      <c r="R192" s="20" t="str">
        <f t="shared" si="102"/>
        <v>ok</v>
      </c>
      <c r="S192" s="20" t="str">
        <f t="shared" si="103"/>
        <v>ok</v>
      </c>
      <c r="T192" s="23">
        <f>COUNTIFS(O$2:O192,"="&amp;O192,I$2:I192,"="&amp;I192)-1</f>
        <v>1</v>
      </c>
      <c r="U192" s="24">
        <f t="shared" si="104"/>
        <v>8.2000999999999991</v>
      </c>
      <c r="V192" s="21">
        <f t="shared" si="105"/>
        <v>1</v>
      </c>
      <c r="W192" s="25" t="str">
        <f t="shared" si="106"/>
        <v>50m</v>
      </c>
      <c r="X192" s="21" t="str">
        <f t="shared" si="107"/>
        <v>Lucy Hird50m</v>
      </c>
      <c r="Y192" s="22">
        <f t="shared" si="108"/>
        <v>8.1999999999999993</v>
      </c>
      <c r="Z192" s="21">
        <f t="shared" si="109"/>
        <v>11</v>
      </c>
    </row>
    <row r="193" spans="1:26">
      <c r="E193" s="7">
        <v>2</v>
      </c>
      <c r="F193" s="7">
        <v>197</v>
      </c>
      <c r="G193" s="108">
        <v>8.5</v>
      </c>
      <c r="H193" s="91" t="str">
        <f t="shared" si="89"/>
        <v/>
      </c>
      <c r="I193" t="str">
        <f t="shared" si="85"/>
        <v>Connie Johnson</v>
      </c>
      <c r="J193" s="7" t="str">
        <f t="shared" si="86"/>
        <v>U13</v>
      </c>
      <c r="K193" s="7" t="str">
        <f t="shared" si="87"/>
        <v>F</v>
      </c>
      <c r="L193" t="str">
        <f t="shared" si="88"/>
        <v>Vale of York Athletics Community</v>
      </c>
      <c r="M193" s="21" t="str">
        <f t="shared" si="82"/>
        <v>U13</v>
      </c>
      <c r="N193" s="21" t="str">
        <f t="shared" si="83"/>
        <v>F</v>
      </c>
      <c r="O193" s="21" t="str">
        <f t="shared" si="84"/>
        <v>50m</v>
      </c>
      <c r="P193" s="3" t="str">
        <f t="shared" si="100"/>
        <v>ok</v>
      </c>
      <c r="Q193" s="20" t="str">
        <f t="shared" si="101"/>
        <v>ok</v>
      </c>
      <c r="R193" s="20" t="str">
        <f t="shared" si="102"/>
        <v>ok</v>
      </c>
      <c r="S193" s="20" t="str">
        <f t="shared" si="103"/>
        <v>ok</v>
      </c>
      <c r="T193" s="23">
        <f>COUNTIFS(O$2:O193,"="&amp;O193,I$2:I193,"="&amp;I193)-1</f>
        <v>1</v>
      </c>
      <c r="U193" s="24">
        <f t="shared" si="104"/>
        <v>8.5000999999999998</v>
      </c>
      <c r="V193" s="21">
        <f t="shared" si="105"/>
        <v>1</v>
      </c>
      <c r="W193" s="25" t="str">
        <f t="shared" si="106"/>
        <v>50m</v>
      </c>
      <c r="X193" s="21" t="str">
        <f t="shared" si="107"/>
        <v>Connie Johnson50m</v>
      </c>
      <c r="Y193" s="22">
        <f t="shared" si="108"/>
        <v>8.5</v>
      </c>
      <c r="Z193" s="21">
        <f t="shared" si="109"/>
        <v>15</v>
      </c>
    </row>
    <row r="194" spans="1:26">
      <c r="E194" s="7">
        <v>3</v>
      </c>
      <c r="F194" s="7">
        <v>972</v>
      </c>
      <c r="G194" s="108">
        <v>8.6</v>
      </c>
      <c r="H194" s="91" t="str">
        <f t="shared" si="89"/>
        <v/>
      </c>
      <c r="I194" t="str">
        <f t="shared" si="85"/>
        <v>Gabi Lauce</v>
      </c>
      <c r="J194" s="7" t="str">
        <f t="shared" si="86"/>
        <v>U13</v>
      </c>
      <c r="K194" s="7" t="str">
        <f t="shared" si="87"/>
        <v>F</v>
      </c>
      <c r="L194" t="str">
        <f t="shared" si="88"/>
        <v>Spenborough &amp; District AC</v>
      </c>
      <c r="M194" s="21" t="str">
        <f t="shared" si="82"/>
        <v>U13</v>
      </c>
      <c r="N194" s="21" t="str">
        <f t="shared" si="83"/>
        <v>F</v>
      </c>
      <c r="O194" s="21" t="str">
        <f t="shared" si="84"/>
        <v>50m</v>
      </c>
      <c r="P194" s="3" t="str">
        <f t="shared" si="100"/>
        <v>ok</v>
      </c>
      <c r="Q194" s="20" t="str">
        <f t="shared" si="101"/>
        <v>ok</v>
      </c>
      <c r="R194" s="20" t="str">
        <f t="shared" si="102"/>
        <v>ok</v>
      </c>
      <c r="S194" s="20" t="str">
        <f t="shared" si="103"/>
        <v>ok</v>
      </c>
      <c r="T194" s="23">
        <f>COUNTIFS(O$2:O194,"="&amp;O194,I$2:I194,"="&amp;I194)-1</f>
        <v>1</v>
      </c>
      <c r="U194" s="24">
        <f t="shared" si="104"/>
        <v>8.6000999999999994</v>
      </c>
      <c r="V194" s="21">
        <f t="shared" si="105"/>
        <v>1</v>
      </c>
      <c r="W194" s="25" t="str">
        <f t="shared" si="106"/>
        <v>50m</v>
      </c>
      <c r="X194" s="21" t="str">
        <f t="shared" si="107"/>
        <v>Gabi Lauce50m</v>
      </c>
      <c r="Y194" s="22">
        <f t="shared" si="108"/>
        <v>8.6</v>
      </c>
      <c r="Z194" s="21">
        <f t="shared" si="109"/>
        <v>16</v>
      </c>
    </row>
    <row r="195" spans="1:26">
      <c r="E195" s="7">
        <v>4</v>
      </c>
      <c r="F195" s="7">
        <v>916</v>
      </c>
      <c r="G195" s="108">
        <v>9.1999999999999993</v>
      </c>
      <c r="H195" s="91" t="str">
        <f t="shared" si="89"/>
        <v/>
      </c>
      <c r="I195" t="str">
        <f t="shared" si="85"/>
        <v>Hannah Adam</v>
      </c>
      <c r="J195" s="7" t="str">
        <f t="shared" si="86"/>
        <v>U13</v>
      </c>
      <c r="K195" s="7" t="str">
        <f t="shared" si="87"/>
        <v>F</v>
      </c>
      <c r="L195" t="str">
        <f t="shared" si="88"/>
        <v>Wakefield District Harriers &amp;AC</v>
      </c>
      <c r="M195" s="21" t="str">
        <f t="shared" si="82"/>
        <v>U13</v>
      </c>
      <c r="N195" s="21" t="str">
        <f t="shared" si="83"/>
        <v>F</v>
      </c>
      <c r="O195" s="21" t="str">
        <f t="shared" si="84"/>
        <v>50m</v>
      </c>
      <c r="P195" s="3" t="str">
        <f t="shared" si="100"/>
        <v>ok</v>
      </c>
      <c r="Q195" s="20" t="str">
        <f t="shared" si="101"/>
        <v>ok</v>
      </c>
      <c r="R195" s="20" t="str">
        <f t="shared" si="102"/>
        <v>ok</v>
      </c>
      <c r="S195" s="20" t="str">
        <f t="shared" si="103"/>
        <v>ok</v>
      </c>
      <c r="T195" s="23">
        <f>COUNTIFS(O$2:O195,"="&amp;O195,I$2:I195,"="&amp;I195)-1</f>
        <v>1</v>
      </c>
      <c r="U195" s="24">
        <f t="shared" si="104"/>
        <v>9.2000999999999991</v>
      </c>
      <c r="V195" s="21">
        <f t="shared" si="105"/>
        <v>1</v>
      </c>
      <c r="W195" s="25" t="str">
        <f t="shared" si="106"/>
        <v>50m</v>
      </c>
      <c r="X195" s="21" t="str">
        <f t="shared" si="107"/>
        <v>Hannah Adam50m</v>
      </c>
      <c r="Y195" s="22">
        <f t="shared" si="108"/>
        <v>9.1999999999999993</v>
      </c>
      <c r="Z195" s="21">
        <f t="shared" si="109"/>
        <v>17</v>
      </c>
    </row>
    <row r="196" spans="1:26">
      <c r="E196" s="7">
        <v>5</v>
      </c>
      <c r="F196" s="7">
        <v>384</v>
      </c>
      <c r="G196" s="108">
        <v>9.8000000000000007</v>
      </c>
      <c r="H196" s="91" t="str">
        <f t="shared" si="89"/>
        <v/>
      </c>
      <c r="I196" t="str">
        <f t="shared" si="85"/>
        <v>Ruby Townsend</v>
      </c>
      <c r="J196" s="7" t="str">
        <f t="shared" si="86"/>
        <v>U13</v>
      </c>
      <c r="K196" s="7" t="str">
        <f t="shared" si="87"/>
        <v>F</v>
      </c>
      <c r="L196" t="str">
        <f t="shared" si="88"/>
        <v>Rothwell Harriers &amp;AC</v>
      </c>
      <c r="M196" s="21" t="str">
        <f t="shared" si="82"/>
        <v>U13</v>
      </c>
      <c r="N196" s="21" t="str">
        <f t="shared" si="83"/>
        <v>F</v>
      </c>
      <c r="O196" s="21" t="str">
        <f t="shared" si="84"/>
        <v>50m</v>
      </c>
      <c r="P196" s="3" t="str">
        <f t="shared" si="100"/>
        <v>ok</v>
      </c>
      <c r="Q196" s="20" t="str">
        <f t="shared" si="101"/>
        <v>ok</v>
      </c>
      <c r="R196" s="20" t="str">
        <f t="shared" si="102"/>
        <v>ok</v>
      </c>
      <c r="S196" s="20" t="str">
        <f t="shared" si="103"/>
        <v>ok</v>
      </c>
      <c r="T196" s="23">
        <f>COUNTIFS(O$2:O196,"="&amp;O196,I$2:I196,"="&amp;I196)-1</f>
        <v>1</v>
      </c>
      <c r="U196" s="24">
        <f t="shared" si="104"/>
        <v>9.8001000000000005</v>
      </c>
      <c r="V196" s="21">
        <f t="shared" si="105"/>
        <v>1</v>
      </c>
      <c r="W196" s="25" t="str">
        <f t="shared" si="106"/>
        <v>50m</v>
      </c>
      <c r="X196" s="21" t="str">
        <f t="shared" si="107"/>
        <v>Ruby Townsend50m</v>
      </c>
      <c r="Y196" s="22">
        <f t="shared" si="108"/>
        <v>9.8000000000000007</v>
      </c>
      <c r="Z196" s="21">
        <f t="shared" si="109"/>
        <v>18</v>
      </c>
    </row>
    <row r="197" spans="1:26">
      <c r="G197" s="108"/>
      <c r="H197" s="91" t="str">
        <f t="shared" si="89"/>
        <v>-</v>
      </c>
      <c r="I197" t="str">
        <f t="shared" si="85"/>
        <v>-</v>
      </c>
      <c r="J197" s="7" t="str">
        <f t="shared" si="86"/>
        <v>-</v>
      </c>
      <c r="K197" s="7" t="str">
        <f t="shared" si="87"/>
        <v>-</v>
      </c>
      <c r="L197" t="str">
        <f t="shared" si="88"/>
        <v>-</v>
      </c>
      <c r="M197" s="21" t="str">
        <f t="shared" ref="M197:M260" si="110">IF(A197="",M196,TRIM(LEFT(A197,4)))</f>
        <v>U13</v>
      </c>
      <c r="N197" s="21" t="str">
        <f t="shared" ref="N197:N260" si="111">IF(B197="",N196,TRIM(LEFT(B197,4)))</f>
        <v>F</v>
      </c>
      <c r="O197" s="21" t="str">
        <f t="shared" ref="O197:O260" si="112">IF(C197="",O196,TRIM(LEFT(C197,4)))</f>
        <v>50m</v>
      </c>
      <c r="P197" s="3" t="str">
        <f t="shared" si="100"/>
        <v>ok</v>
      </c>
      <c r="Q197" s="20" t="str">
        <f t="shared" si="101"/>
        <v>-</v>
      </c>
      <c r="R197" s="20" t="str">
        <f t="shared" si="102"/>
        <v>-</v>
      </c>
      <c r="S197" s="20" t="str">
        <f t="shared" si="103"/>
        <v>-</v>
      </c>
      <c r="T197" s="23">
        <f>COUNTIFS(O$2:O197,"="&amp;O197,I$2:I197,"="&amp;I197)-1</f>
        <v>37</v>
      </c>
      <c r="U197" s="24">
        <f t="shared" si="104"/>
        <v>0</v>
      </c>
      <c r="V197" s="21">
        <f t="shared" si="105"/>
        <v>1</v>
      </c>
      <c r="W197" s="25" t="str">
        <f t="shared" si="106"/>
        <v>50m</v>
      </c>
      <c r="X197" s="21" t="str">
        <f t="shared" si="107"/>
        <v>-50m</v>
      </c>
      <c r="Y197" s="22">
        <f t="shared" si="108"/>
        <v>0</v>
      </c>
      <c r="Z197" s="21">
        <f t="shared" si="109"/>
        <v>1</v>
      </c>
    </row>
    <row r="198" spans="1:26">
      <c r="A198" t="s">
        <v>65</v>
      </c>
      <c r="B198" t="s">
        <v>1</v>
      </c>
      <c r="C198" t="s">
        <v>250</v>
      </c>
      <c r="D198" s="7">
        <v>1</v>
      </c>
      <c r="E198" s="7">
        <v>1</v>
      </c>
      <c r="F198" s="7">
        <v>931</v>
      </c>
      <c r="G198" s="108">
        <v>7.2</v>
      </c>
      <c r="H198" s="91">
        <f t="shared" si="89"/>
        <v>7</v>
      </c>
      <c r="I198" t="str">
        <f t="shared" si="85"/>
        <v>Ethan Ford</v>
      </c>
      <c r="J198" s="7" t="str">
        <f t="shared" si="86"/>
        <v>U13</v>
      </c>
      <c r="K198" s="7" t="str">
        <f t="shared" si="87"/>
        <v>M</v>
      </c>
      <c r="L198" t="str">
        <f t="shared" si="88"/>
        <v>Wakefield District Harriers &amp;AC</v>
      </c>
      <c r="M198" s="21" t="str">
        <f t="shared" si="110"/>
        <v>U13</v>
      </c>
      <c r="N198" s="21" t="str">
        <f t="shared" si="111"/>
        <v>M</v>
      </c>
      <c r="O198" s="21" t="str">
        <f t="shared" si="112"/>
        <v>50m</v>
      </c>
      <c r="P198" s="3" t="str">
        <f t="shared" si="100"/>
        <v>ok</v>
      </c>
      <c r="Q198" s="20" t="str">
        <f t="shared" si="101"/>
        <v>ok</v>
      </c>
      <c r="R198" s="20" t="str">
        <f t="shared" si="102"/>
        <v>ok</v>
      </c>
      <c r="S198" s="20" t="str">
        <f t="shared" si="103"/>
        <v>ok</v>
      </c>
      <c r="T198" s="23">
        <f>COUNTIFS(O$2:O198,"="&amp;O198,I$2:I198,"="&amp;I198)-1</f>
        <v>1</v>
      </c>
      <c r="U198" s="24">
        <f t="shared" si="104"/>
        <v>7.2000999999999999</v>
      </c>
      <c r="V198" s="21">
        <f t="shared" si="105"/>
        <v>1</v>
      </c>
      <c r="W198" s="25" t="str">
        <f t="shared" si="106"/>
        <v>50m</v>
      </c>
      <c r="X198" s="21" t="str">
        <f t="shared" si="107"/>
        <v>Ethan Ford50m</v>
      </c>
      <c r="Y198" s="22">
        <f t="shared" si="108"/>
        <v>7.2</v>
      </c>
      <c r="Z198" s="21">
        <f t="shared" si="109"/>
        <v>1</v>
      </c>
    </row>
    <row r="199" spans="1:26">
      <c r="E199" s="7">
        <v>2</v>
      </c>
      <c r="F199" s="7">
        <v>63</v>
      </c>
      <c r="G199" s="108">
        <v>7.6</v>
      </c>
      <c r="H199" s="91" t="str">
        <f t="shared" si="89"/>
        <v>-</v>
      </c>
      <c r="I199" t="str">
        <f t="shared" ref="I199:I262" si="113">IF($F199="","-",VLOOKUP($F199,Entry_numbers,2,FALSE))</f>
        <v>Tommy Rudd</v>
      </c>
      <c r="J199" s="7" t="str">
        <f t="shared" ref="J199:J262" si="114">IF($F199="","-",VLOOKUP($F199,Entry_numbers,21,FALSE))</f>
        <v>U13</v>
      </c>
      <c r="K199" s="7" t="str">
        <f t="shared" ref="K199:K262" si="115">IF($F199="","-",VLOOKUP($F199,Entry_numbers,20,FALSE))</f>
        <v>M</v>
      </c>
      <c r="L199" t="str">
        <f t="shared" ref="L199:L262" si="116">IF($F199="","-",VLOOKUP($F199,Entry_numbers,3,FALSE))</f>
        <v>Wakefield District Harriers &amp;AC</v>
      </c>
      <c r="M199" s="21" t="str">
        <f t="shared" si="110"/>
        <v>U13</v>
      </c>
      <c r="N199" s="21" t="str">
        <f t="shared" si="111"/>
        <v>M</v>
      </c>
      <c r="O199" s="21" t="str">
        <f t="shared" si="112"/>
        <v>50m</v>
      </c>
      <c r="P199" s="3" t="str">
        <f t="shared" si="100"/>
        <v>ok</v>
      </c>
      <c r="Q199" s="20" t="str">
        <f t="shared" si="101"/>
        <v>ok</v>
      </c>
      <c r="R199" s="20" t="str">
        <f t="shared" si="102"/>
        <v>ok</v>
      </c>
      <c r="S199" s="20" t="str">
        <f t="shared" si="103"/>
        <v>ok</v>
      </c>
      <c r="T199" s="23">
        <f>COUNTIFS(O$2:O199,"="&amp;O199,I$2:I199,"="&amp;I199)-1</f>
        <v>1</v>
      </c>
      <c r="U199" s="24">
        <f t="shared" si="104"/>
        <v>7.6000999999999994</v>
      </c>
      <c r="V199" s="21">
        <f t="shared" si="105"/>
        <v>2</v>
      </c>
      <c r="W199" s="25" t="str">
        <f t="shared" si="106"/>
        <v>50mSlower</v>
      </c>
      <c r="X199" s="21" t="str">
        <f t="shared" si="107"/>
        <v>Tommy Rudd50mSlower</v>
      </c>
      <c r="Y199" s="22">
        <f t="shared" si="108"/>
        <v>7.6</v>
      </c>
      <c r="Z199" s="21">
        <f t="shared" si="109"/>
        <v>2</v>
      </c>
    </row>
    <row r="200" spans="1:26">
      <c r="E200" s="7">
        <v>3</v>
      </c>
      <c r="F200" s="7">
        <v>925</v>
      </c>
      <c r="G200" s="108">
        <v>7.7</v>
      </c>
      <c r="H200" s="91" t="str">
        <f t="shared" ref="H200:H263" si="117">IF(P200="error","ERR",IF(RIGHT(W200,6)="slower","-",IF(F200="","-",IF(Z200=1,7,IF(Z200&gt;6,"",7-Z200)))))</f>
        <v>-</v>
      </c>
      <c r="I200" t="str">
        <f t="shared" si="113"/>
        <v>Kieran Hird</v>
      </c>
      <c r="J200" s="7" t="str">
        <f t="shared" si="114"/>
        <v>U13</v>
      </c>
      <c r="K200" s="7" t="str">
        <f t="shared" si="115"/>
        <v>M</v>
      </c>
      <c r="L200" t="str">
        <f t="shared" si="116"/>
        <v>Spenborough &amp; District AC</v>
      </c>
      <c r="M200" s="21" t="str">
        <f t="shared" si="110"/>
        <v>U13</v>
      </c>
      <c r="N200" s="21" t="str">
        <f t="shared" si="111"/>
        <v>M</v>
      </c>
      <c r="O200" s="21" t="str">
        <f t="shared" si="112"/>
        <v>50m</v>
      </c>
      <c r="P200" s="3" t="str">
        <f t="shared" si="100"/>
        <v>ok</v>
      </c>
      <c r="Q200" s="20" t="str">
        <f t="shared" si="101"/>
        <v>ok</v>
      </c>
      <c r="R200" s="20" t="str">
        <f t="shared" si="102"/>
        <v>ok</v>
      </c>
      <c r="S200" s="20" t="str">
        <f t="shared" si="103"/>
        <v>ok</v>
      </c>
      <c r="T200" s="23">
        <f>COUNTIFS(O$2:O200,"="&amp;O200,I$2:I200,"="&amp;I200)-1</f>
        <v>1</v>
      </c>
      <c r="U200" s="24">
        <f t="shared" si="104"/>
        <v>7.7000999999999999</v>
      </c>
      <c r="V200" s="21">
        <f t="shared" si="105"/>
        <v>2</v>
      </c>
      <c r="W200" s="25" t="str">
        <f t="shared" si="106"/>
        <v>50mSlower</v>
      </c>
      <c r="X200" s="21" t="str">
        <f t="shared" si="107"/>
        <v>Kieran Hird50mSlower</v>
      </c>
      <c r="Y200" s="22">
        <f t="shared" si="108"/>
        <v>7.7</v>
      </c>
      <c r="Z200" s="21">
        <f t="shared" si="109"/>
        <v>3</v>
      </c>
    </row>
    <row r="201" spans="1:26">
      <c r="E201" s="7">
        <v>4</v>
      </c>
      <c r="F201" s="7">
        <v>40</v>
      </c>
      <c r="G201" s="108">
        <v>7.8</v>
      </c>
      <c r="H201" s="91" t="str">
        <f t="shared" si="117"/>
        <v>-</v>
      </c>
      <c r="I201" t="str">
        <f t="shared" si="113"/>
        <v>Timothy Akintolu</v>
      </c>
      <c r="J201" s="7" t="str">
        <f t="shared" si="114"/>
        <v>U13</v>
      </c>
      <c r="K201" s="7" t="str">
        <f t="shared" si="115"/>
        <v>M</v>
      </c>
      <c r="L201" t="str">
        <f t="shared" si="116"/>
        <v>Wakefield District Harriers &amp;AC</v>
      </c>
      <c r="M201" s="21" t="str">
        <f t="shared" si="110"/>
        <v>U13</v>
      </c>
      <c r="N201" s="21" t="str">
        <f t="shared" si="111"/>
        <v>M</v>
      </c>
      <c r="O201" s="21" t="str">
        <f t="shared" si="112"/>
        <v>50m</v>
      </c>
      <c r="P201" s="3" t="str">
        <f t="shared" ref="P201:P264" si="118">IF(OR(O201="50m",O201="50mh"),"ok","ERROR")</f>
        <v>ok</v>
      </c>
      <c r="Q201" s="20" t="str">
        <f t="shared" ref="Q201:Q264" si="119">IF($F201="","-",IF(ISNA(VLOOKUP(I201,Entry_names,1,FALSE)),"error","ok"))</f>
        <v>ok</v>
      </c>
      <c r="R201" s="20" t="str">
        <f t="shared" ref="R201:R264" si="120">IF($F201="","-",IF(J201=M201,"ok","QUERY"))</f>
        <v>ok</v>
      </c>
      <c r="S201" s="20" t="str">
        <f t="shared" ref="S201:S264" si="121">IF($F201="","-",IF(K201=N201,"ok","QUERY"))</f>
        <v>ok</v>
      </c>
      <c r="T201" s="23">
        <f>COUNTIFS(O$2:O201,"="&amp;O201,I$2:I201,"="&amp;I201)-1</f>
        <v>1</v>
      </c>
      <c r="U201" s="24">
        <f t="shared" ref="U201:U264" si="122">IF(G201=0,0,G201+T201/10000)</f>
        <v>7.8000999999999996</v>
      </c>
      <c r="V201" s="21">
        <f t="shared" ref="V201:V264" si="123">COUNTIFS(I$2:I$1518,"="&amp;I201,O$2:O$1518,"="&amp;O201,U$2:U$1518,"&lt;"&amp;U201)+1</f>
        <v>2</v>
      </c>
      <c r="W201" s="25" t="str">
        <f t="shared" ref="W201:W264" si="124">O201&amp;IF(V201&gt;1,"Slower","")</f>
        <v>50mSlower</v>
      </c>
      <c r="X201" s="21" t="str">
        <f t="shared" ref="X201:X264" si="125">I201&amp;W201</f>
        <v>Timothy Akintolu50mSlower</v>
      </c>
      <c r="Y201" s="22">
        <f t="shared" ref="Y201:Y264" si="126">G201</f>
        <v>7.8</v>
      </c>
      <c r="Z201" s="21">
        <f t="shared" ref="Z201:Z264" si="127">COUNTIFS(K$2:K$1518,"="&amp;K201,J$2:J$1518,"="&amp;J201,W$2:W$1518,"="&amp;W201,Y$2:Y$1518,"&lt;"&amp;Y201)+1</f>
        <v>4</v>
      </c>
    </row>
    <row r="202" spans="1:26">
      <c r="G202" s="108"/>
      <c r="H202" s="91" t="str">
        <f t="shared" si="117"/>
        <v>-</v>
      </c>
      <c r="I202" t="str">
        <f t="shared" si="113"/>
        <v>-</v>
      </c>
      <c r="J202" s="7" t="str">
        <f t="shared" si="114"/>
        <v>-</v>
      </c>
      <c r="K202" s="7" t="str">
        <f t="shared" si="115"/>
        <v>-</v>
      </c>
      <c r="L202" t="str">
        <f t="shared" si="116"/>
        <v>-</v>
      </c>
      <c r="M202" s="21" t="str">
        <f t="shared" si="110"/>
        <v>U13</v>
      </c>
      <c r="N202" s="21" t="str">
        <f t="shared" si="111"/>
        <v>M</v>
      </c>
      <c r="O202" s="21" t="str">
        <f t="shared" si="112"/>
        <v>50m</v>
      </c>
      <c r="P202" s="3" t="str">
        <f t="shared" si="118"/>
        <v>ok</v>
      </c>
      <c r="Q202" s="20" t="str">
        <f t="shared" si="119"/>
        <v>-</v>
      </c>
      <c r="R202" s="20" t="str">
        <f t="shared" si="120"/>
        <v>-</v>
      </c>
      <c r="S202" s="20" t="str">
        <f t="shared" si="121"/>
        <v>-</v>
      </c>
      <c r="T202" s="23">
        <f>COUNTIFS(O$2:O202,"="&amp;O202,I$2:I202,"="&amp;I202)-1</f>
        <v>38</v>
      </c>
      <c r="U202" s="24">
        <f t="shared" si="122"/>
        <v>0</v>
      </c>
      <c r="V202" s="21">
        <f t="shared" si="123"/>
        <v>1</v>
      </c>
      <c r="W202" s="25" t="str">
        <f t="shared" si="124"/>
        <v>50m</v>
      </c>
      <c r="X202" s="21" t="str">
        <f t="shared" si="125"/>
        <v>-50m</v>
      </c>
      <c r="Y202" s="22">
        <f t="shared" si="126"/>
        <v>0</v>
      </c>
      <c r="Z202" s="21">
        <f t="shared" si="127"/>
        <v>1</v>
      </c>
    </row>
    <row r="203" spans="1:26">
      <c r="A203" t="s">
        <v>65</v>
      </c>
      <c r="B203" t="s">
        <v>1</v>
      </c>
      <c r="C203" t="s">
        <v>250</v>
      </c>
      <c r="D203" s="7">
        <v>2</v>
      </c>
      <c r="E203" s="7">
        <v>1</v>
      </c>
      <c r="F203" s="7">
        <v>43</v>
      </c>
      <c r="G203" s="108">
        <v>7.9</v>
      </c>
      <c r="H203" s="91">
        <f t="shared" si="117"/>
        <v>2</v>
      </c>
      <c r="I203" t="str">
        <f t="shared" si="113"/>
        <v>Lochlan Ruddock</v>
      </c>
      <c r="J203" s="7" t="str">
        <f t="shared" si="114"/>
        <v>U13</v>
      </c>
      <c r="K203" s="7" t="str">
        <f t="shared" si="115"/>
        <v>M</v>
      </c>
      <c r="L203" t="str">
        <f t="shared" si="116"/>
        <v>Wakefield District Harriers &amp;AC</v>
      </c>
      <c r="M203" s="21" t="str">
        <f t="shared" si="110"/>
        <v>U13</v>
      </c>
      <c r="N203" s="21" t="str">
        <f t="shared" si="111"/>
        <v>M</v>
      </c>
      <c r="O203" s="21" t="str">
        <f t="shared" si="112"/>
        <v>50m</v>
      </c>
      <c r="P203" s="3" t="str">
        <f t="shared" si="118"/>
        <v>ok</v>
      </c>
      <c r="Q203" s="20" t="str">
        <f t="shared" si="119"/>
        <v>ok</v>
      </c>
      <c r="R203" s="20" t="str">
        <f t="shared" si="120"/>
        <v>ok</v>
      </c>
      <c r="S203" s="20" t="str">
        <f t="shared" si="121"/>
        <v>ok</v>
      </c>
      <c r="T203" s="23">
        <f>COUNTIFS(O$2:O203,"="&amp;O203,I$2:I203,"="&amp;I203)-1</f>
        <v>1</v>
      </c>
      <c r="U203" s="24">
        <f t="shared" si="122"/>
        <v>7.9001000000000001</v>
      </c>
      <c r="V203" s="21">
        <f t="shared" si="123"/>
        <v>1</v>
      </c>
      <c r="W203" s="25" t="str">
        <f t="shared" si="124"/>
        <v>50m</v>
      </c>
      <c r="X203" s="21" t="str">
        <f t="shared" si="125"/>
        <v>Lochlan Ruddock50m</v>
      </c>
      <c r="Y203" s="22">
        <f t="shared" si="126"/>
        <v>7.9</v>
      </c>
      <c r="Z203" s="21">
        <f t="shared" si="127"/>
        <v>5</v>
      </c>
    </row>
    <row r="204" spans="1:26">
      <c r="E204" s="7">
        <v>2</v>
      </c>
      <c r="F204" s="7">
        <v>926</v>
      </c>
      <c r="G204" s="108">
        <v>8</v>
      </c>
      <c r="H204" s="91" t="str">
        <f t="shared" si="117"/>
        <v>-</v>
      </c>
      <c r="I204" t="str">
        <f t="shared" si="113"/>
        <v>Frankie Fox</v>
      </c>
      <c r="J204" s="7" t="str">
        <f t="shared" si="114"/>
        <v>U13</v>
      </c>
      <c r="K204" s="7" t="str">
        <f t="shared" si="115"/>
        <v>M</v>
      </c>
      <c r="L204" t="str">
        <f t="shared" si="116"/>
        <v>Leeds city AC</v>
      </c>
      <c r="M204" s="21" t="str">
        <f t="shared" si="110"/>
        <v>U13</v>
      </c>
      <c r="N204" s="21" t="str">
        <f t="shared" si="111"/>
        <v>M</v>
      </c>
      <c r="O204" s="21" t="str">
        <f t="shared" si="112"/>
        <v>50m</v>
      </c>
      <c r="P204" s="3" t="str">
        <f t="shared" si="118"/>
        <v>ok</v>
      </c>
      <c r="Q204" s="20" t="str">
        <f t="shared" si="119"/>
        <v>ok</v>
      </c>
      <c r="R204" s="20" t="str">
        <f t="shared" si="120"/>
        <v>ok</v>
      </c>
      <c r="S204" s="20" t="str">
        <f t="shared" si="121"/>
        <v>ok</v>
      </c>
      <c r="T204" s="23">
        <f>COUNTIFS(O$2:O204,"="&amp;O204,I$2:I204,"="&amp;I204)-1</f>
        <v>1</v>
      </c>
      <c r="U204" s="24">
        <f t="shared" si="122"/>
        <v>8.0000999999999998</v>
      </c>
      <c r="V204" s="21">
        <f t="shared" si="123"/>
        <v>2</v>
      </c>
      <c r="W204" s="25" t="str">
        <f t="shared" si="124"/>
        <v>50mSlower</v>
      </c>
      <c r="X204" s="21" t="str">
        <f t="shared" si="125"/>
        <v>Frankie Fox50mSlower</v>
      </c>
      <c r="Y204" s="22">
        <f t="shared" si="126"/>
        <v>8</v>
      </c>
      <c r="Z204" s="21">
        <f t="shared" si="127"/>
        <v>5</v>
      </c>
    </row>
    <row r="205" spans="1:26">
      <c r="E205" s="7">
        <v>3</v>
      </c>
      <c r="F205" s="7">
        <v>954</v>
      </c>
      <c r="G205" s="108">
        <v>8.3000000000000007</v>
      </c>
      <c r="H205" s="91" t="str">
        <f t="shared" si="117"/>
        <v>-</v>
      </c>
      <c r="I205" t="str">
        <f t="shared" si="113"/>
        <v>Nathanael Pickering</v>
      </c>
      <c r="J205" s="7" t="str">
        <f t="shared" si="114"/>
        <v>U13</v>
      </c>
      <c r="K205" s="7" t="str">
        <f t="shared" si="115"/>
        <v>M</v>
      </c>
      <c r="L205" t="str">
        <f t="shared" si="116"/>
        <v>Wakefield District Harriers &amp;AC</v>
      </c>
      <c r="M205" s="21" t="str">
        <f t="shared" si="110"/>
        <v>U13</v>
      </c>
      <c r="N205" s="21" t="str">
        <f t="shared" si="111"/>
        <v>M</v>
      </c>
      <c r="O205" s="21" t="str">
        <f t="shared" si="112"/>
        <v>50m</v>
      </c>
      <c r="P205" s="3" t="str">
        <f t="shared" si="118"/>
        <v>ok</v>
      </c>
      <c r="Q205" s="20" t="str">
        <f t="shared" si="119"/>
        <v>ok</v>
      </c>
      <c r="R205" s="20" t="str">
        <f t="shared" si="120"/>
        <v>ok</v>
      </c>
      <c r="S205" s="20" t="str">
        <f t="shared" si="121"/>
        <v>ok</v>
      </c>
      <c r="T205" s="23">
        <f>COUNTIFS(O$2:O205,"="&amp;O205,I$2:I205,"="&amp;I205)-1</f>
        <v>1</v>
      </c>
      <c r="U205" s="24">
        <f t="shared" si="122"/>
        <v>8.3001000000000005</v>
      </c>
      <c r="V205" s="21">
        <f t="shared" si="123"/>
        <v>2</v>
      </c>
      <c r="W205" s="25" t="str">
        <f t="shared" si="124"/>
        <v>50mSlower</v>
      </c>
      <c r="X205" s="21" t="str">
        <f t="shared" si="125"/>
        <v>Nathanael Pickering50mSlower</v>
      </c>
      <c r="Y205" s="22">
        <f t="shared" si="126"/>
        <v>8.3000000000000007</v>
      </c>
      <c r="Z205" s="21">
        <f t="shared" si="127"/>
        <v>7</v>
      </c>
    </row>
    <row r="206" spans="1:26">
      <c r="G206" s="108"/>
      <c r="H206" s="91" t="str">
        <f t="shared" si="117"/>
        <v>-</v>
      </c>
      <c r="I206" t="str">
        <f t="shared" si="113"/>
        <v>-</v>
      </c>
      <c r="J206" s="7" t="str">
        <f t="shared" si="114"/>
        <v>-</v>
      </c>
      <c r="K206" s="7" t="str">
        <f t="shared" si="115"/>
        <v>-</v>
      </c>
      <c r="L206" t="str">
        <f t="shared" si="116"/>
        <v>-</v>
      </c>
      <c r="M206" s="21" t="str">
        <f t="shared" si="110"/>
        <v>U13</v>
      </c>
      <c r="N206" s="21" t="str">
        <f t="shared" si="111"/>
        <v>M</v>
      </c>
      <c r="O206" s="21" t="str">
        <f t="shared" si="112"/>
        <v>50m</v>
      </c>
      <c r="P206" s="3" t="str">
        <f t="shared" si="118"/>
        <v>ok</v>
      </c>
      <c r="Q206" s="20" t="str">
        <f t="shared" si="119"/>
        <v>-</v>
      </c>
      <c r="R206" s="20" t="str">
        <f t="shared" si="120"/>
        <v>-</v>
      </c>
      <c r="S206" s="20" t="str">
        <f t="shared" si="121"/>
        <v>-</v>
      </c>
      <c r="T206" s="23">
        <f>COUNTIFS(O$2:O206,"="&amp;O206,I$2:I206,"="&amp;I206)-1</f>
        <v>39</v>
      </c>
      <c r="U206" s="24">
        <f t="shared" si="122"/>
        <v>0</v>
      </c>
      <c r="V206" s="21">
        <f t="shared" si="123"/>
        <v>1</v>
      </c>
      <c r="W206" s="25" t="str">
        <f t="shared" si="124"/>
        <v>50m</v>
      </c>
      <c r="X206" s="21" t="str">
        <f t="shared" si="125"/>
        <v>-50m</v>
      </c>
      <c r="Y206" s="22">
        <f t="shared" si="126"/>
        <v>0</v>
      </c>
      <c r="Z206" s="21">
        <f t="shared" si="127"/>
        <v>1</v>
      </c>
    </row>
    <row r="207" spans="1:26">
      <c r="G207" s="108"/>
      <c r="H207" s="91" t="str">
        <f t="shared" si="117"/>
        <v>-</v>
      </c>
      <c r="I207" t="str">
        <f t="shared" si="113"/>
        <v>-</v>
      </c>
      <c r="J207" s="7" t="str">
        <f t="shared" si="114"/>
        <v>-</v>
      </c>
      <c r="K207" s="7" t="str">
        <f t="shared" si="115"/>
        <v>-</v>
      </c>
      <c r="L207" t="str">
        <f t="shared" si="116"/>
        <v>-</v>
      </c>
      <c r="M207" s="21" t="str">
        <f t="shared" si="110"/>
        <v>U13</v>
      </c>
      <c r="N207" s="21" t="str">
        <f t="shared" si="111"/>
        <v>M</v>
      </c>
      <c r="O207" s="21" t="str">
        <f t="shared" si="112"/>
        <v>50m</v>
      </c>
      <c r="P207" s="3" t="str">
        <f t="shared" si="118"/>
        <v>ok</v>
      </c>
      <c r="Q207" s="20" t="str">
        <f t="shared" si="119"/>
        <v>-</v>
      </c>
      <c r="R207" s="20" t="str">
        <f t="shared" si="120"/>
        <v>-</v>
      </c>
      <c r="S207" s="20" t="str">
        <f t="shared" si="121"/>
        <v>-</v>
      </c>
      <c r="T207" s="23">
        <f>COUNTIFS(O$2:O207,"="&amp;O207,I$2:I207,"="&amp;I207)-1</f>
        <v>40</v>
      </c>
      <c r="U207" s="24">
        <f t="shared" si="122"/>
        <v>0</v>
      </c>
      <c r="V207" s="21">
        <f t="shared" si="123"/>
        <v>1</v>
      </c>
      <c r="W207" s="25" t="str">
        <f t="shared" si="124"/>
        <v>50m</v>
      </c>
      <c r="X207" s="21" t="str">
        <f t="shared" si="125"/>
        <v>-50m</v>
      </c>
      <c r="Y207" s="22">
        <f t="shared" si="126"/>
        <v>0</v>
      </c>
      <c r="Z207" s="21">
        <f t="shared" si="127"/>
        <v>1</v>
      </c>
    </row>
    <row r="208" spans="1:26">
      <c r="A208" t="s">
        <v>65</v>
      </c>
      <c r="B208" t="s">
        <v>1</v>
      </c>
      <c r="C208" t="s">
        <v>250</v>
      </c>
      <c r="D208" s="7">
        <v>3</v>
      </c>
      <c r="E208" s="7">
        <v>1</v>
      </c>
      <c r="F208" s="7">
        <v>923</v>
      </c>
      <c r="G208" s="108">
        <v>8.6999999999999993</v>
      </c>
      <c r="H208" s="91" t="str">
        <f t="shared" si="117"/>
        <v/>
      </c>
      <c r="I208" t="str">
        <f t="shared" si="113"/>
        <v>Diego Piana</v>
      </c>
      <c r="J208" s="7" t="str">
        <f t="shared" si="114"/>
        <v>U13</v>
      </c>
      <c r="K208" s="7" t="str">
        <f t="shared" si="115"/>
        <v>M</v>
      </c>
      <c r="L208" t="str">
        <f t="shared" si="116"/>
        <v>Leeds city AC</v>
      </c>
      <c r="M208" s="21" t="str">
        <f t="shared" si="110"/>
        <v>U13</v>
      </c>
      <c r="N208" s="21" t="str">
        <f t="shared" si="111"/>
        <v>M</v>
      </c>
      <c r="O208" s="21" t="str">
        <f t="shared" si="112"/>
        <v>50m</v>
      </c>
      <c r="P208" s="3" t="str">
        <f t="shared" si="118"/>
        <v>ok</v>
      </c>
      <c r="Q208" s="20" t="str">
        <f t="shared" si="119"/>
        <v>ok</v>
      </c>
      <c r="R208" s="20" t="str">
        <f t="shared" si="120"/>
        <v>ok</v>
      </c>
      <c r="S208" s="20" t="str">
        <f t="shared" si="121"/>
        <v>ok</v>
      </c>
      <c r="T208" s="23">
        <f>COUNTIFS(O$2:O208,"="&amp;O208,I$2:I208,"="&amp;I208)-1</f>
        <v>1</v>
      </c>
      <c r="U208" s="24">
        <f t="shared" si="122"/>
        <v>8.7000999999999991</v>
      </c>
      <c r="V208" s="21">
        <f t="shared" si="123"/>
        <v>1</v>
      </c>
      <c r="W208" s="25" t="str">
        <f t="shared" si="124"/>
        <v>50m</v>
      </c>
      <c r="X208" s="21" t="str">
        <f t="shared" si="125"/>
        <v>Diego Piana50m</v>
      </c>
      <c r="Y208" s="22">
        <f t="shared" si="126"/>
        <v>8.6999999999999993</v>
      </c>
      <c r="Z208" s="21">
        <f t="shared" si="127"/>
        <v>8</v>
      </c>
    </row>
    <row r="209" spans="1:26">
      <c r="E209" s="7">
        <v>2</v>
      </c>
      <c r="F209" s="7">
        <v>929</v>
      </c>
      <c r="G209" s="108">
        <v>9</v>
      </c>
      <c r="H209" s="91" t="str">
        <f t="shared" si="117"/>
        <v/>
      </c>
      <c r="I209" t="str">
        <f t="shared" si="113"/>
        <v>Thomas Petzold</v>
      </c>
      <c r="J209" s="7" t="str">
        <f t="shared" si="114"/>
        <v>U13</v>
      </c>
      <c r="K209" s="7" t="str">
        <f t="shared" si="115"/>
        <v>M</v>
      </c>
      <c r="L209" t="str">
        <f t="shared" si="116"/>
        <v>Wakefield District Harriers &amp;AC</v>
      </c>
      <c r="M209" s="21" t="str">
        <f t="shared" si="110"/>
        <v>U13</v>
      </c>
      <c r="N209" s="21" t="str">
        <f t="shared" si="111"/>
        <v>M</v>
      </c>
      <c r="O209" s="21" t="str">
        <f t="shared" si="112"/>
        <v>50m</v>
      </c>
      <c r="P209" s="3" t="str">
        <f t="shared" si="118"/>
        <v>ok</v>
      </c>
      <c r="Q209" s="20" t="str">
        <f t="shared" si="119"/>
        <v>ok</v>
      </c>
      <c r="R209" s="20" t="str">
        <f t="shared" si="120"/>
        <v>ok</v>
      </c>
      <c r="S209" s="20" t="str">
        <f t="shared" si="121"/>
        <v>ok</v>
      </c>
      <c r="T209" s="23">
        <f>COUNTIFS(O$2:O209,"="&amp;O209,I$2:I209,"="&amp;I209)-1</f>
        <v>1</v>
      </c>
      <c r="U209" s="24">
        <f t="shared" si="122"/>
        <v>9.0000999999999998</v>
      </c>
      <c r="V209" s="21">
        <f t="shared" si="123"/>
        <v>1</v>
      </c>
      <c r="W209" s="25" t="str">
        <f t="shared" si="124"/>
        <v>50m</v>
      </c>
      <c r="X209" s="21" t="str">
        <f t="shared" si="125"/>
        <v>Thomas Petzold50m</v>
      </c>
      <c r="Y209" s="22">
        <f t="shared" si="126"/>
        <v>9</v>
      </c>
      <c r="Z209" s="21">
        <f t="shared" si="127"/>
        <v>9</v>
      </c>
    </row>
    <row r="210" spans="1:26">
      <c r="E210" s="7">
        <v>3</v>
      </c>
      <c r="F210" s="7">
        <v>995</v>
      </c>
      <c r="G210" s="108">
        <v>9.1</v>
      </c>
      <c r="H210" s="91" t="str">
        <f t="shared" si="117"/>
        <v/>
      </c>
      <c r="I210" t="str">
        <f t="shared" si="113"/>
        <v>Tyler Wood-Stones</v>
      </c>
      <c r="J210" s="7" t="str">
        <f t="shared" si="114"/>
        <v>U13</v>
      </c>
      <c r="K210" s="7" t="str">
        <f t="shared" si="115"/>
        <v>M</v>
      </c>
      <c r="L210" t="str">
        <f t="shared" si="116"/>
        <v>Wakefield District Harriers &amp;AC</v>
      </c>
      <c r="M210" s="21" t="str">
        <f t="shared" si="110"/>
        <v>U13</v>
      </c>
      <c r="N210" s="21" t="str">
        <f t="shared" si="111"/>
        <v>M</v>
      </c>
      <c r="O210" s="21" t="str">
        <f t="shared" si="112"/>
        <v>50m</v>
      </c>
      <c r="P210" s="3" t="str">
        <f t="shared" si="118"/>
        <v>ok</v>
      </c>
      <c r="Q210" s="20" t="str">
        <f t="shared" si="119"/>
        <v>ok</v>
      </c>
      <c r="R210" s="20" t="str">
        <f t="shared" si="120"/>
        <v>ok</v>
      </c>
      <c r="S210" s="20" t="str">
        <f t="shared" si="121"/>
        <v>ok</v>
      </c>
      <c r="T210" s="23">
        <f>COUNTIFS(O$2:O210,"="&amp;O210,I$2:I210,"="&amp;I210)-1</f>
        <v>1</v>
      </c>
      <c r="U210" s="24">
        <f t="shared" si="122"/>
        <v>9.1000999999999994</v>
      </c>
      <c r="V210" s="21">
        <f t="shared" si="123"/>
        <v>1</v>
      </c>
      <c r="W210" s="25" t="str">
        <f t="shared" si="124"/>
        <v>50m</v>
      </c>
      <c r="X210" s="21" t="str">
        <f t="shared" si="125"/>
        <v>Tyler Wood-Stones50m</v>
      </c>
      <c r="Y210" s="22">
        <f t="shared" si="126"/>
        <v>9.1</v>
      </c>
      <c r="Z210" s="21">
        <f t="shared" si="127"/>
        <v>10</v>
      </c>
    </row>
    <row r="211" spans="1:26">
      <c r="E211" s="7">
        <v>4</v>
      </c>
      <c r="F211" s="7">
        <v>967</v>
      </c>
      <c r="G211" s="108">
        <v>9.3000000000000007</v>
      </c>
      <c r="H211" s="91" t="str">
        <f t="shared" si="117"/>
        <v>-</v>
      </c>
      <c r="I211" t="str">
        <f t="shared" si="113"/>
        <v>Finlay Thornhill</v>
      </c>
      <c r="J211" s="7" t="str">
        <f t="shared" si="114"/>
        <v>U13</v>
      </c>
      <c r="K211" s="7" t="str">
        <f t="shared" si="115"/>
        <v>M</v>
      </c>
      <c r="L211" t="str">
        <f t="shared" si="116"/>
        <v>Rothwell Harriers &amp;AC</v>
      </c>
      <c r="M211" s="21" t="str">
        <f t="shared" si="110"/>
        <v>U13</v>
      </c>
      <c r="N211" s="21" t="str">
        <f t="shared" si="111"/>
        <v>M</v>
      </c>
      <c r="O211" s="21" t="str">
        <f t="shared" si="112"/>
        <v>50m</v>
      </c>
      <c r="P211" s="3" t="str">
        <f t="shared" si="118"/>
        <v>ok</v>
      </c>
      <c r="Q211" s="20" t="str">
        <f t="shared" si="119"/>
        <v>ok</v>
      </c>
      <c r="R211" s="20" t="str">
        <f t="shared" si="120"/>
        <v>ok</v>
      </c>
      <c r="S211" s="20" t="str">
        <f t="shared" si="121"/>
        <v>ok</v>
      </c>
      <c r="T211" s="23">
        <f>COUNTIFS(O$2:O211,"="&amp;O211,I$2:I211,"="&amp;I211)-1</f>
        <v>1</v>
      </c>
      <c r="U211" s="24">
        <f t="shared" si="122"/>
        <v>9.3001000000000005</v>
      </c>
      <c r="V211" s="21">
        <f t="shared" si="123"/>
        <v>2</v>
      </c>
      <c r="W211" s="25" t="str">
        <f t="shared" si="124"/>
        <v>50mSlower</v>
      </c>
      <c r="X211" s="21" t="str">
        <f t="shared" si="125"/>
        <v>Finlay Thornhill50mSlower</v>
      </c>
      <c r="Y211" s="22">
        <f t="shared" si="126"/>
        <v>9.3000000000000007</v>
      </c>
      <c r="Z211" s="21">
        <f t="shared" si="127"/>
        <v>10</v>
      </c>
    </row>
    <row r="212" spans="1:26">
      <c r="G212" s="108"/>
      <c r="H212" s="91" t="str">
        <f t="shared" si="117"/>
        <v>-</v>
      </c>
      <c r="I212" t="str">
        <f t="shared" si="113"/>
        <v>-</v>
      </c>
      <c r="J212" s="7" t="str">
        <f t="shared" si="114"/>
        <v>-</v>
      </c>
      <c r="K212" s="7" t="str">
        <f t="shared" si="115"/>
        <v>-</v>
      </c>
      <c r="L212" t="str">
        <f t="shared" si="116"/>
        <v>-</v>
      </c>
      <c r="M212" s="21" t="str">
        <f t="shared" si="110"/>
        <v>U13</v>
      </c>
      <c r="N212" s="21" t="str">
        <f t="shared" si="111"/>
        <v>M</v>
      </c>
      <c r="O212" s="21" t="str">
        <f t="shared" si="112"/>
        <v>50m</v>
      </c>
      <c r="P212" s="3" t="str">
        <f t="shared" si="118"/>
        <v>ok</v>
      </c>
      <c r="Q212" s="20" t="str">
        <f t="shared" si="119"/>
        <v>-</v>
      </c>
      <c r="R212" s="20" t="str">
        <f t="shared" si="120"/>
        <v>-</v>
      </c>
      <c r="S212" s="20" t="str">
        <f t="shared" si="121"/>
        <v>-</v>
      </c>
      <c r="T212" s="23">
        <f>COUNTIFS(O$2:O212,"="&amp;O212,I$2:I212,"="&amp;I212)-1</f>
        <v>41</v>
      </c>
      <c r="U212" s="24">
        <f t="shared" si="122"/>
        <v>0</v>
      </c>
      <c r="V212" s="21">
        <f t="shared" si="123"/>
        <v>1</v>
      </c>
      <c r="W212" s="25" t="str">
        <f t="shared" si="124"/>
        <v>50m</v>
      </c>
      <c r="X212" s="21" t="str">
        <f t="shared" si="125"/>
        <v>-50m</v>
      </c>
      <c r="Y212" s="22">
        <f t="shared" si="126"/>
        <v>0</v>
      </c>
      <c r="Z212" s="21">
        <f t="shared" si="127"/>
        <v>1</v>
      </c>
    </row>
    <row r="213" spans="1:26">
      <c r="A213" t="s">
        <v>193</v>
      </c>
      <c r="B213" t="s">
        <v>28</v>
      </c>
      <c r="C213" t="s">
        <v>250</v>
      </c>
      <c r="D213" s="7">
        <v>1</v>
      </c>
      <c r="E213" s="7">
        <v>1</v>
      </c>
      <c r="F213" s="7">
        <v>175</v>
      </c>
      <c r="G213" s="108">
        <v>7.3</v>
      </c>
      <c r="H213" s="91">
        <f t="shared" si="117"/>
        <v>7</v>
      </c>
      <c r="I213" t="str">
        <f t="shared" si="113"/>
        <v>Grace Walker</v>
      </c>
      <c r="J213" s="7" t="str">
        <f t="shared" si="114"/>
        <v>U17</v>
      </c>
      <c r="K213" s="7" t="str">
        <f t="shared" si="115"/>
        <v>F</v>
      </c>
      <c r="L213" t="str">
        <f t="shared" si="116"/>
        <v>Skyrack AC</v>
      </c>
      <c r="M213" s="21" t="str">
        <f t="shared" si="110"/>
        <v>U17/</v>
      </c>
      <c r="N213" s="21" t="str">
        <f t="shared" si="111"/>
        <v>F</v>
      </c>
      <c r="O213" s="21" t="str">
        <f t="shared" si="112"/>
        <v>50m</v>
      </c>
      <c r="P213" s="3" t="str">
        <f t="shared" si="118"/>
        <v>ok</v>
      </c>
      <c r="Q213" s="20" t="str">
        <f t="shared" si="119"/>
        <v>ok</v>
      </c>
      <c r="R213" s="20" t="str">
        <f t="shared" si="120"/>
        <v>QUERY</v>
      </c>
      <c r="S213" s="20" t="str">
        <f t="shared" si="121"/>
        <v>ok</v>
      </c>
      <c r="T213" s="23">
        <f>COUNTIFS(O$2:O213,"="&amp;O213,I$2:I213,"="&amp;I213)-1</f>
        <v>1</v>
      </c>
      <c r="U213" s="24">
        <f t="shared" si="122"/>
        <v>7.3000999999999996</v>
      </c>
      <c r="V213" s="21">
        <f t="shared" si="123"/>
        <v>1</v>
      </c>
      <c r="W213" s="25" t="str">
        <f t="shared" si="124"/>
        <v>50m</v>
      </c>
      <c r="X213" s="21" t="str">
        <f t="shared" si="125"/>
        <v>Grace Walker50m</v>
      </c>
      <c r="Y213" s="22">
        <f t="shared" si="126"/>
        <v>7.3</v>
      </c>
      <c r="Z213" s="21">
        <f t="shared" si="127"/>
        <v>1</v>
      </c>
    </row>
    <row r="214" spans="1:26">
      <c r="E214" s="7">
        <v>2</v>
      </c>
      <c r="F214" s="7">
        <v>168</v>
      </c>
      <c r="G214" s="108">
        <v>7.3</v>
      </c>
      <c r="H214" s="91">
        <f t="shared" si="117"/>
        <v>7</v>
      </c>
      <c r="I214" t="str">
        <f t="shared" si="113"/>
        <v>Lily Johnson</v>
      </c>
      <c r="J214" s="7" t="str">
        <f t="shared" si="114"/>
        <v>U20</v>
      </c>
      <c r="K214" s="7" t="str">
        <f t="shared" si="115"/>
        <v>F</v>
      </c>
      <c r="L214" t="str">
        <f t="shared" si="116"/>
        <v>City of York AC</v>
      </c>
      <c r="M214" s="21" t="str">
        <f t="shared" si="110"/>
        <v>U17/</v>
      </c>
      <c r="N214" s="21" t="str">
        <f t="shared" si="111"/>
        <v>F</v>
      </c>
      <c r="O214" s="21" t="str">
        <f t="shared" si="112"/>
        <v>50m</v>
      </c>
      <c r="P214" s="3" t="str">
        <f t="shared" si="118"/>
        <v>ok</v>
      </c>
      <c r="Q214" s="20" t="str">
        <f t="shared" si="119"/>
        <v>ok</v>
      </c>
      <c r="R214" s="20" t="str">
        <f t="shared" si="120"/>
        <v>QUERY</v>
      </c>
      <c r="S214" s="20" t="str">
        <f t="shared" si="121"/>
        <v>ok</v>
      </c>
      <c r="T214" s="23">
        <f>COUNTIFS(O$2:O214,"="&amp;O214,I$2:I214,"="&amp;I214)-1</f>
        <v>1</v>
      </c>
      <c r="U214" s="24">
        <f t="shared" si="122"/>
        <v>7.3000999999999996</v>
      </c>
      <c r="V214" s="21">
        <f t="shared" si="123"/>
        <v>1</v>
      </c>
      <c r="W214" s="25" t="str">
        <f t="shared" si="124"/>
        <v>50m</v>
      </c>
      <c r="X214" s="21" t="str">
        <f t="shared" si="125"/>
        <v>Lily Johnson50m</v>
      </c>
      <c r="Y214" s="22">
        <f t="shared" si="126"/>
        <v>7.3</v>
      </c>
      <c r="Z214" s="21">
        <f t="shared" si="127"/>
        <v>1</v>
      </c>
    </row>
    <row r="215" spans="1:26">
      <c r="E215" s="7">
        <v>3</v>
      </c>
      <c r="F215" s="7">
        <v>172</v>
      </c>
      <c r="G215" s="108">
        <v>7.4</v>
      </c>
      <c r="H215" s="91">
        <f t="shared" si="117"/>
        <v>5</v>
      </c>
      <c r="I215" t="str">
        <f t="shared" si="113"/>
        <v>Jasmine Shore</v>
      </c>
      <c r="J215" s="7" t="str">
        <f t="shared" si="114"/>
        <v>U17</v>
      </c>
      <c r="K215" s="7" t="str">
        <f t="shared" si="115"/>
        <v>F</v>
      </c>
      <c r="L215" t="str">
        <f t="shared" si="116"/>
        <v>Amber Valley &amp; Erewash AC</v>
      </c>
      <c r="M215" s="21" t="str">
        <f t="shared" si="110"/>
        <v>U17/</v>
      </c>
      <c r="N215" s="21" t="str">
        <f t="shared" si="111"/>
        <v>F</v>
      </c>
      <c r="O215" s="21" t="str">
        <f t="shared" si="112"/>
        <v>50m</v>
      </c>
      <c r="P215" s="3" t="str">
        <f t="shared" si="118"/>
        <v>ok</v>
      </c>
      <c r="Q215" s="20" t="str">
        <f t="shared" si="119"/>
        <v>ok</v>
      </c>
      <c r="R215" s="20" t="str">
        <f t="shared" si="120"/>
        <v>QUERY</v>
      </c>
      <c r="S215" s="20" t="str">
        <f t="shared" si="121"/>
        <v>ok</v>
      </c>
      <c r="T215" s="23">
        <f>COUNTIFS(O$2:O215,"="&amp;O215,I$2:I215,"="&amp;I215)-1</f>
        <v>1</v>
      </c>
      <c r="U215" s="24">
        <f t="shared" si="122"/>
        <v>7.4001000000000001</v>
      </c>
      <c r="V215" s="21">
        <f t="shared" si="123"/>
        <v>1</v>
      </c>
      <c r="W215" s="25" t="str">
        <f t="shared" si="124"/>
        <v>50m</v>
      </c>
      <c r="X215" s="21" t="str">
        <f t="shared" si="125"/>
        <v>Jasmine Shore50m</v>
      </c>
      <c r="Y215" s="22">
        <f t="shared" si="126"/>
        <v>7.4</v>
      </c>
      <c r="Z215" s="21">
        <f t="shared" si="127"/>
        <v>2</v>
      </c>
    </row>
    <row r="216" spans="1:26">
      <c r="E216" s="7">
        <v>4</v>
      </c>
      <c r="F216" s="7">
        <v>167</v>
      </c>
      <c r="G216" s="108">
        <v>7.5</v>
      </c>
      <c r="H216" s="91">
        <f t="shared" si="117"/>
        <v>5</v>
      </c>
      <c r="I216" t="str">
        <f t="shared" si="113"/>
        <v>Kerry Fletcher</v>
      </c>
      <c r="J216" s="7" t="str">
        <f t="shared" si="114"/>
        <v>U20</v>
      </c>
      <c r="K216" s="7" t="str">
        <f t="shared" si="115"/>
        <v>F</v>
      </c>
      <c r="L216" t="str">
        <f t="shared" si="116"/>
        <v>Leeds city AC</v>
      </c>
      <c r="M216" s="21" t="str">
        <f t="shared" si="110"/>
        <v>U17/</v>
      </c>
      <c r="N216" s="21" t="str">
        <f t="shared" si="111"/>
        <v>F</v>
      </c>
      <c r="O216" s="21" t="str">
        <f t="shared" si="112"/>
        <v>50m</v>
      </c>
      <c r="P216" s="3" t="str">
        <f t="shared" si="118"/>
        <v>ok</v>
      </c>
      <c r="Q216" s="20" t="str">
        <f t="shared" si="119"/>
        <v>ok</v>
      </c>
      <c r="R216" s="20" t="str">
        <f t="shared" si="120"/>
        <v>QUERY</v>
      </c>
      <c r="S216" s="20" t="str">
        <f t="shared" si="121"/>
        <v>ok</v>
      </c>
      <c r="T216" s="23">
        <f>COUNTIFS(O$2:O216,"="&amp;O216,I$2:I216,"="&amp;I216)-1</f>
        <v>1</v>
      </c>
      <c r="U216" s="24">
        <f t="shared" si="122"/>
        <v>7.5000999999999998</v>
      </c>
      <c r="V216" s="21">
        <f t="shared" si="123"/>
        <v>1</v>
      </c>
      <c r="W216" s="25" t="str">
        <f t="shared" si="124"/>
        <v>50m</v>
      </c>
      <c r="X216" s="21" t="str">
        <f t="shared" si="125"/>
        <v>Kerry Fletcher50m</v>
      </c>
      <c r="Y216" s="22">
        <f t="shared" si="126"/>
        <v>7.5</v>
      </c>
      <c r="Z216" s="21">
        <f t="shared" si="127"/>
        <v>2</v>
      </c>
    </row>
    <row r="217" spans="1:26">
      <c r="E217" s="7">
        <v>5</v>
      </c>
      <c r="F217" s="7">
        <v>170</v>
      </c>
      <c r="G217" s="108">
        <v>7.9</v>
      </c>
      <c r="H217" s="91">
        <f t="shared" si="117"/>
        <v>4</v>
      </c>
      <c r="I217" t="str">
        <f t="shared" si="113"/>
        <v>Lilly Thornhill</v>
      </c>
      <c r="J217" s="7" t="str">
        <f t="shared" si="114"/>
        <v>U17</v>
      </c>
      <c r="K217" s="7" t="str">
        <f t="shared" si="115"/>
        <v>F</v>
      </c>
      <c r="L217" t="str">
        <f t="shared" si="116"/>
        <v>Rothwell Harriers &amp;AC</v>
      </c>
      <c r="M217" s="21" t="str">
        <f t="shared" si="110"/>
        <v>U17/</v>
      </c>
      <c r="N217" s="21" t="str">
        <f t="shared" si="111"/>
        <v>F</v>
      </c>
      <c r="O217" s="21" t="str">
        <f t="shared" si="112"/>
        <v>50m</v>
      </c>
      <c r="P217" s="3" t="str">
        <f t="shared" si="118"/>
        <v>ok</v>
      </c>
      <c r="Q217" s="20" t="str">
        <f t="shared" si="119"/>
        <v>ok</v>
      </c>
      <c r="R217" s="20" t="str">
        <f t="shared" si="120"/>
        <v>QUERY</v>
      </c>
      <c r="S217" s="20" t="str">
        <f t="shared" si="121"/>
        <v>ok</v>
      </c>
      <c r="T217" s="23">
        <f>COUNTIFS(O$2:O217,"="&amp;O217,I$2:I217,"="&amp;I217)-1</f>
        <v>1</v>
      </c>
      <c r="U217" s="24">
        <f t="shared" si="122"/>
        <v>7.9001000000000001</v>
      </c>
      <c r="V217" s="21">
        <f t="shared" si="123"/>
        <v>1</v>
      </c>
      <c r="W217" s="25" t="str">
        <f t="shared" si="124"/>
        <v>50m</v>
      </c>
      <c r="X217" s="21" t="str">
        <f t="shared" si="125"/>
        <v>Lilly Thornhill50m</v>
      </c>
      <c r="Y217" s="22">
        <f t="shared" si="126"/>
        <v>7.9</v>
      </c>
      <c r="Z217" s="21">
        <f t="shared" si="127"/>
        <v>3</v>
      </c>
    </row>
    <row r="218" spans="1:26">
      <c r="G218" s="108"/>
      <c r="H218" s="91" t="str">
        <f t="shared" si="117"/>
        <v>-</v>
      </c>
      <c r="I218" t="str">
        <f t="shared" si="113"/>
        <v>-</v>
      </c>
      <c r="J218" s="7" t="str">
        <f t="shared" si="114"/>
        <v>-</v>
      </c>
      <c r="K218" s="7" t="str">
        <f t="shared" si="115"/>
        <v>-</v>
      </c>
      <c r="L218" t="str">
        <f t="shared" si="116"/>
        <v>-</v>
      </c>
      <c r="M218" s="21" t="str">
        <f t="shared" si="110"/>
        <v>U17/</v>
      </c>
      <c r="N218" s="21" t="str">
        <f t="shared" si="111"/>
        <v>F</v>
      </c>
      <c r="O218" s="21" t="str">
        <f t="shared" si="112"/>
        <v>50m</v>
      </c>
      <c r="P218" s="3" t="str">
        <f t="shared" si="118"/>
        <v>ok</v>
      </c>
      <c r="Q218" s="20" t="str">
        <f t="shared" si="119"/>
        <v>-</v>
      </c>
      <c r="R218" s="20" t="str">
        <f t="shared" si="120"/>
        <v>-</v>
      </c>
      <c r="S218" s="20" t="str">
        <f t="shared" si="121"/>
        <v>-</v>
      </c>
      <c r="T218" s="23">
        <f>COUNTIFS(O$2:O218,"="&amp;O218,I$2:I218,"="&amp;I218)-1</f>
        <v>42</v>
      </c>
      <c r="U218" s="24">
        <f t="shared" si="122"/>
        <v>0</v>
      </c>
      <c r="V218" s="21">
        <f t="shared" si="123"/>
        <v>1</v>
      </c>
      <c r="W218" s="25" t="str">
        <f t="shared" si="124"/>
        <v>50m</v>
      </c>
      <c r="X218" s="21" t="str">
        <f t="shared" si="125"/>
        <v>-50m</v>
      </c>
      <c r="Y218" s="22">
        <f t="shared" si="126"/>
        <v>0</v>
      </c>
      <c r="Z218" s="21">
        <f t="shared" si="127"/>
        <v>1</v>
      </c>
    </row>
    <row r="219" spans="1:26">
      <c r="A219" t="s">
        <v>193</v>
      </c>
      <c r="B219" t="s">
        <v>1</v>
      </c>
      <c r="C219" t="s">
        <v>250</v>
      </c>
      <c r="D219" s="7">
        <v>1</v>
      </c>
      <c r="E219" s="7">
        <v>1</v>
      </c>
      <c r="F219" s="7">
        <v>400</v>
      </c>
      <c r="G219" s="108">
        <v>6.3</v>
      </c>
      <c r="H219" s="91" t="str">
        <f t="shared" si="117"/>
        <v>-</v>
      </c>
      <c r="I219" t="str">
        <f t="shared" si="113"/>
        <v>Daniel Akintolu</v>
      </c>
      <c r="J219" s="7" t="str">
        <f t="shared" si="114"/>
        <v>U20</v>
      </c>
      <c r="K219" s="7" t="str">
        <f t="shared" si="115"/>
        <v>M</v>
      </c>
      <c r="L219" t="str">
        <f t="shared" si="116"/>
        <v>Wakefield District Harriers &amp;AC</v>
      </c>
      <c r="M219" s="21" t="str">
        <f t="shared" si="110"/>
        <v>U17/</v>
      </c>
      <c r="N219" s="21" t="str">
        <f t="shared" si="111"/>
        <v>M</v>
      </c>
      <c r="O219" s="21" t="str">
        <f t="shared" si="112"/>
        <v>50m</v>
      </c>
      <c r="P219" s="3" t="str">
        <f t="shared" si="118"/>
        <v>ok</v>
      </c>
      <c r="Q219" s="20" t="str">
        <f t="shared" si="119"/>
        <v>ok</v>
      </c>
      <c r="R219" s="20" t="str">
        <f t="shared" si="120"/>
        <v>QUERY</v>
      </c>
      <c r="S219" s="20" t="str">
        <f t="shared" si="121"/>
        <v>ok</v>
      </c>
      <c r="T219" s="23">
        <f>COUNTIFS(O$2:O219,"="&amp;O219,I$2:I219,"="&amp;I219)-1</f>
        <v>1</v>
      </c>
      <c r="U219" s="24">
        <f t="shared" si="122"/>
        <v>6.3000999999999996</v>
      </c>
      <c r="V219" s="21">
        <f t="shared" si="123"/>
        <v>2</v>
      </c>
      <c r="W219" s="25" t="str">
        <f t="shared" si="124"/>
        <v>50mSlower</v>
      </c>
      <c r="X219" s="21" t="str">
        <f t="shared" si="125"/>
        <v>Daniel Akintolu50mSlower</v>
      </c>
      <c r="Y219" s="22">
        <f t="shared" si="126"/>
        <v>6.3</v>
      </c>
      <c r="Z219" s="21">
        <f t="shared" si="127"/>
        <v>1</v>
      </c>
    </row>
    <row r="220" spans="1:26">
      <c r="E220" s="7">
        <v>2</v>
      </c>
      <c r="F220" s="7">
        <v>156</v>
      </c>
      <c r="G220" s="108">
        <v>6.7</v>
      </c>
      <c r="H220" s="91" t="str">
        <f t="shared" si="117"/>
        <v>-</v>
      </c>
      <c r="I220" t="str">
        <f t="shared" si="113"/>
        <v>Erza Chadwick</v>
      </c>
      <c r="J220" s="7" t="str">
        <f t="shared" si="114"/>
        <v>U17</v>
      </c>
      <c r="K220" s="7" t="str">
        <f t="shared" si="115"/>
        <v>M</v>
      </c>
      <c r="L220" t="str">
        <f t="shared" si="116"/>
        <v>Rothwell Harriers &amp;AC</v>
      </c>
      <c r="M220" s="21" t="str">
        <f t="shared" si="110"/>
        <v>U17/</v>
      </c>
      <c r="N220" s="21" t="str">
        <f t="shared" si="111"/>
        <v>M</v>
      </c>
      <c r="O220" s="21" t="str">
        <f t="shared" si="112"/>
        <v>50m</v>
      </c>
      <c r="P220" s="3" t="str">
        <f t="shared" si="118"/>
        <v>ok</v>
      </c>
      <c r="Q220" s="20" t="str">
        <f t="shared" si="119"/>
        <v>ok</v>
      </c>
      <c r="R220" s="20" t="str">
        <f t="shared" si="120"/>
        <v>QUERY</v>
      </c>
      <c r="S220" s="20" t="str">
        <f t="shared" si="121"/>
        <v>ok</v>
      </c>
      <c r="T220" s="23">
        <f>COUNTIFS(O$2:O220,"="&amp;O220,I$2:I220,"="&amp;I220)-1</f>
        <v>1</v>
      </c>
      <c r="U220" s="24">
        <f t="shared" si="122"/>
        <v>6.7000999999999999</v>
      </c>
      <c r="V220" s="21">
        <f t="shared" si="123"/>
        <v>2</v>
      </c>
      <c r="W220" s="25" t="str">
        <f t="shared" si="124"/>
        <v>50mSlower</v>
      </c>
      <c r="X220" s="21" t="str">
        <f t="shared" si="125"/>
        <v>Erza Chadwick50mSlower</v>
      </c>
      <c r="Y220" s="22">
        <f t="shared" si="126"/>
        <v>6.7</v>
      </c>
      <c r="Z220" s="21">
        <f t="shared" si="127"/>
        <v>1</v>
      </c>
    </row>
    <row r="221" spans="1:26">
      <c r="E221" s="7">
        <v>3</v>
      </c>
      <c r="F221" s="7">
        <v>30</v>
      </c>
      <c r="G221" s="108">
        <v>7</v>
      </c>
      <c r="H221" s="91" t="str">
        <f t="shared" si="117"/>
        <v>-</v>
      </c>
      <c r="I221" t="str">
        <f t="shared" si="113"/>
        <v>Harry Bromley</v>
      </c>
      <c r="J221" s="7" t="str">
        <f t="shared" si="114"/>
        <v>U20</v>
      </c>
      <c r="K221" s="7" t="str">
        <f t="shared" si="115"/>
        <v>M</v>
      </c>
      <c r="L221" t="str">
        <f t="shared" si="116"/>
        <v>Vale of York Athletics Community</v>
      </c>
      <c r="M221" s="21" t="str">
        <f t="shared" si="110"/>
        <v>U17/</v>
      </c>
      <c r="N221" s="21" t="str">
        <f t="shared" si="111"/>
        <v>M</v>
      </c>
      <c r="O221" s="21" t="str">
        <f t="shared" si="112"/>
        <v>50m</v>
      </c>
      <c r="P221" s="3" t="str">
        <f t="shared" si="118"/>
        <v>ok</v>
      </c>
      <c r="Q221" s="20" t="str">
        <f t="shared" si="119"/>
        <v>ok</v>
      </c>
      <c r="R221" s="20" t="str">
        <f t="shared" si="120"/>
        <v>QUERY</v>
      </c>
      <c r="S221" s="20" t="str">
        <f t="shared" si="121"/>
        <v>ok</v>
      </c>
      <c r="T221" s="23">
        <f>COUNTIFS(O$2:O221,"="&amp;O221,I$2:I221,"="&amp;I221)-1</f>
        <v>1</v>
      </c>
      <c r="U221" s="24">
        <f t="shared" si="122"/>
        <v>7.0000999999999998</v>
      </c>
      <c r="V221" s="21">
        <f t="shared" si="123"/>
        <v>2</v>
      </c>
      <c r="W221" s="25" t="str">
        <f t="shared" si="124"/>
        <v>50mSlower</v>
      </c>
      <c r="X221" s="21" t="str">
        <f t="shared" si="125"/>
        <v>Harry Bromley50mSlower</v>
      </c>
      <c r="Y221" s="22">
        <f t="shared" si="126"/>
        <v>7</v>
      </c>
      <c r="Z221" s="21">
        <f t="shared" si="127"/>
        <v>2</v>
      </c>
    </row>
    <row r="222" spans="1:26">
      <c r="G222" s="108"/>
      <c r="H222" s="91" t="str">
        <f t="shared" si="117"/>
        <v>-</v>
      </c>
      <c r="I222" t="str">
        <f t="shared" si="113"/>
        <v>-</v>
      </c>
      <c r="J222" s="7" t="str">
        <f t="shared" si="114"/>
        <v>-</v>
      </c>
      <c r="K222" s="7" t="str">
        <f t="shared" si="115"/>
        <v>-</v>
      </c>
      <c r="L222" t="str">
        <f t="shared" si="116"/>
        <v>-</v>
      </c>
      <c r="M222" s="21" t="str">
        <f t="shared" si="110"/>
        <v>U17/</v>
      </c>
      <c r="N222" s="21" t="str">
        <f t="shared" si="111"/>
        <v>M</v>
      </c>
      <c r="O222" s="21" t="str">
        <f t="shared" si="112"/>
        <v>50m</v>
      </c>
      <c r="P222" s="3" t="str">
        <f t="shared" si="118"/>
        <v>ok</v>
      </c>
      <c r="Q222" s="20" t="str">
        <f t="shared" si="119"/>
        <v>-</v>
      </c>
      <c r="R222" s="20" t="str">
        <f t="shared" si="120"/>
        <v>-</v>
      </c>
      <c r="S222" s="20" t="str">
        <f t="shared" si="121"/>
        <v>-</v>
      </c>
      <c r="T222" s="23">
        <f>COUNTIFS(O$2:O222,"="&amp;O222,I$2:I222,"="&amp;I222)-1</f>
        <v>43</v>
      </c>
      <c r="U222" s="24">
        <f t="shared" si="122"/>
        <v>0</v>
      </c>
      <c r="V222" s="21">
        <f t="shared" si="123"/>
        <v>1</v>
      </c>
      <c r="W222" s="25" t="str">
        <f t="shared" si="124"/>
        <v>50m</v>
      </c>
      <c r="X222" s="21" t="str">
        <f t="shared" si="125"/>
        <v>-50m</v>
      </c>
      <c r="Y222" s="22">
        <f t="shared" si="126"/>
        <v>0</v>
      </c>
      <c r="Z222" s="21">
        <f t="shared" si="127"/>
        <v>1</v>
      </c>
    </row>
    <row r="223" spans="1:26">
      <c r="G223" s="108"/>
      <c r="H223" s="91" t="str">
        <f t="shared" si="117"/>
        <v>-</v>
      </c>
      <c r="I223" t="str">
        <f t="shared" si="113"/>
        <v>-</v>
      </c>
      <c r="J223" s="7" t="str">
        <f t="shared" si="114"/>
        <v>-</v>
      </c>
      <c r="K223" s="7" t="str">
        <f t="shared" si="115"/>
        <v>-</v>
      </c>
      <c r="L223" t="str">
        <f t="shared" si="116"/>
        <v>-</v>
      </c>
      <c r="M223" s="21" t="str">
        <f t="shared" si="110"/>
        <v>U17/</v>
      </c>
      <c r="N223" s="21" t="str">
        <f t="shared" si="111"/>
        <v>M</v>
      </c>
      <c r="O223" s="21" t="str">
        <f t="shared" si="112"/>
        <v>50m</v>
      </c>
      <c r="P223" s="3" t="str">
        <f t="shared" si="118"/>
        <v>ok</v>
      </c>
      <c r="Q223" s="20" t="str">
        <f t="shared" si="119"/>
        <v>-</v>
      </c>
      <c r="R223" s="20" t="str">
        <f t="shared" si="120"/>
        <v>-</v>
      </c>
      <c r="S223" s="20" t="str">
        <f t="shared" si="121"/>
        <v>-</v>
      </c>
      <c r="T223" s="23">
        <f>COUNTIFS(O$2:O223,"="&amp;O223,I$2:I223,"="&amp;I223)-1</f>
        <v>44</v>
      </c>
      <c r="U223" s="24">
        <f t="shared" si="122"/>
        <v>0</v>
      </c>
      <c r="V223" s="21">
        <f t="shared" si="123"/>
        <v>1</v>
      </c>
      <c r="W223" s="25" t="str">
        <f t="shared" si="124"/>
        <v>50m</v>
      </c>
      <c r="X223" s="21" t="str">
        <f t="shared" si="125"/>
        <v>-50m</v>
      </c>
      <c r="Y223" s="22">
        <f t="shared" si="126"/>
        <v>0</v>
      </c>
      <c r="Z223" s="21">
        <f t="shared" si="127"/>
        <v>1</v>
      </c>
    </row>
    <row r="224" spans="1:26">
      <c r="A224" t="s">
        <v>9</v>
      </c>
      <c r="B224" t="s">
        <v>1</v>
      </c>
      <c r="C224" t="s">
        <v>250</v>
      </c>
      <c r="D224" s="7">
        <v>2</v>
      </c>
      <c r="E224" s="7">
        <v>1</v>
      </c>
      <c r="F224" s="7">
        <v>155</v>
      </c>
      <c r="G224" s="108">
        <v>6.9</v>
      </c>
      <c r="H224" s="91">
        <f t="shared" si="117"/>
        <v>5</v>
      </c>
      <c r="I224" t="str">
        <f t="shared" si="113"/>
        <v>Joey McLaughlan</v>
      </c>
      <c r="J224" s="7" t="str">
        <f t="shared" si="114"/>
        <v>U17</v>
      </c>
      <c r="K224" s="7" t="str">
        <f t="shared" si="115"/>
        <v>M</v>
      </c>
      <c r="L224" t="str">
        <f t="shared" si="116"/>
        <v>Holmfirth Harriers</v>
      </c>
      <c r="M224" s="21" t="str">
        <f t="shared" si="110"/>
        <v>U17</v>
      </c>
      <c r="N224" s="21" t="str">
        <f t="shared" si="111"/>
        <v>M</v>
      </c>
      <c r="O224" s="21" t="str">
        <f t="shared" si="112"/>
        <v>50m</v>
      </c>
      <c r="P224" s="3" t="str">
        <f t="shared" si="118"/>
        <v>ok</v>
      </c>
      <c r="Q224" s="20" t="str">
        <f t="shared" si="119"/>
        <v>ok</v>
      </c>
      <c r="R224" s="20" t="str">
        <f t="shared" si="120"/>
        <v>ok</v>
      </c>
      <c r="S224" s="20" t="str">
        <f t="shared" si="121"/>
        <v>ok</v>
      </c>
      <c r="T224" s="23">
        <f>COUNTIFS(O$2:O224,"="&amp;O224,I$2:I224,"="&amp;I224)-1</f>
        <v>1</v>
      </c>
      <c r="U224" s="24">
        <f t="shared" si="122"/>
        <v>6.9001000000000001</v>
      </c>
      <c r="V224" s="21">
        <f t="shared" si="123"/>
        <v>1</v>
      </c>
      <c r="W224" s="25" t="str">
        <f t="shared" si="124"/>
        <v>50m</v>
      </c>
      <c r="X224" s="21" t="str">
        <f t="shared" si="125"/>
        <v>Joey McLaughlan50m</v>
      </c>
      <c r="Y224" s="22">
        <f t="shared" si="126"/>
        <v>6.9</v>
      </c>
      <c r="Z224" s="21">
        <f t="shared" si="127"/>
        <v>2</v>
      </c>
    </row>
    <row r="225" spans="1:26">
      <c r="E225" s="7">
        <v>2</v>
      </c>
      <c r="F225" s="7">
        <v>976</v>
      </c>
      <c r="G225" s="108">
        <v>7</v>
      </c>
      <c r="H225" s="91" t="str">
        <f t="shared" si="117"/>
        <v>-</v>
      </c>
      <c r="I225" t="str">
        <f t="shared" si="113"/>
        <v>Laith Alghofari</v>
      </c>
      <c r="J225" s="7" t="str">
        <f t="shared" si="114"/>
        <v>U17</v>
      </c>
      <c r="K225" s="7" t="str">
        <f t="shared" si="115"/>
        <v>M</v>
      </c>
      <c r="L225" t="str">
        <f t="shared" si="116"/>
        <v>Leeds city AC</v>
      </c>
      <c r="M225" s="21" t="str">
        <f t="shared" si="110"/>
        <v>U17</v>
      </c>
      <c r="N225" s="21" t="str">
        <f t="shared" si="111"/>
        <v>M</v>
      </c>
      <c r="O225" s="21" t="str">
        <f t="shared" si="112"/>
        <v>50m</v>
      </c>
      <c r="P225" s="3" t="str">
        <f t="shared" si="118"/>
        <v>ok</v>
      </c>
      <c r="Q225" s="20" t="str">
        <f t="shared" si="119"/>
        <v>ok</v>
      </c>
      <c r="R225" s="20" t="str">
        <f t="shared" si="120"/>
        <v>ok</v>
      </c>
      <c r="S225" s="20" t="str">
        <f t="shared" si="121"/>
        <v>ok</v>
      </c>
      <c r="T225" s="23">
        <f>COUNTIFS(O$2:O225,"="&amp;O225,I$2:I225,"="&amp;I225)-1</f>
        <v>1</v>
      </c>
      <c r="U225" s="24">
        <f t="shared" si="122"/>
        <v>7.0000999999999998</v>
      </c>
      <c r="V225" s="21">
        <f t="shared" si="123"/>
        <v>2</v>
      </c>
      <c r="W225" s="25" t="str">
        <f t="shared" si="124"/>
        <v>50mSlower</v>
      </c>
      <c r="X225" s="21" t="str">
        <f t="shared" si="125"/>
        <v>Laith Alghofari50mSlower</v>
      </c>
      <c r="Y225" s="22">
        <f t="shared" si="126"/>
        <v>7</v>
      </c>
      <c r="Z225" s="21">
        <f t="shared" si="127"/>
        <v>2</v>
      </c>
    </row>
    <row r="226" spans="1:26">
      <c r="E226" s="7">
        <v>3</v>
      </c>
      <c r="F226" s="7">
        <v>19</v>
      </c>
      <c r="G226" s="108">
        <v>7.6</v>
      </c>
      <c r="H226" s="91" t="str">
        <f t="shared" si="117"/>
        <v>-</v>
      </c>
      <c r="I226" t="str">
        <f t="shared" si="113"/>
        <v>Joseph Blow</v>
      </c>
      <c r="J226" s="7" t="str">
        <f t="shared" si="114"/>
        <v>U17</v>
      </c>
      <c r="K226" s="7" t="str">
        <f t="shared" si="115"/>
        <v>M</v>
      </c>
      <c r="L226" t="str">
        <f t="shared" si="116"/>
        <v>Rothwell Harriers &amp;AC</v>
      </c>
      <c r="M226" s="21" t="str">
        <f t="shared" si="110"/>
        <v>U17</v>
      </c>
      <c r="N226" s="21" t="str">
        <f t="shared" si="111"/>
        <v>M</v>
      </c>
      <c r="O226" s="21" t="str">
        <f t="shared" si="112"/>
        <v>50m</v>
      </c>
      <c r="P226" s="3" t="str">
        <f t="shared" si="118"/>
        <v>ok</v>
      </c>
      <c r="Q226" s="20" t="str">
        <f t="shared" si="119"/>
        <v>ok</v>
      </c>
      <c r="R226" s="20" t="str">
        <f t="shared" si="120"/>
        <v>ok</v>
      </c>
      <c r="S226" s="20" t="str">
        <f t="shared" si="121"/>
        <v>ok</v>
      </c>
      <c r="T226" s="23">
        <f>COUNTIFS(O$2:O226,"="&amp;O226,I$2:I226,"="&amp;I226)-1</f>
        <v>1</v>
      </c>
      <c r="U226" s="24">
        <f t="shared" si="122"/>
        <v>7.6000999999999994</v>
      </c>
      <c r="V226" s="21">
        <f t="shared" si="123"/>
        <v>2</v>
      </c>
      <c r="W226" s="25" t="str">
        <f t="shared" si="124"/>
        <v>50mSlower</v>
      </c>
      <c r="X226" s="21" t="str">
        <f t="shared" si="125"/>
        <v>Joseph Blow50mSlower</v>
      </c>
      <c r="Y226" s="22">
        <f t="shared" si="126"/>
        <v>7.6</v>
      </c>
      <c r="Z226" s="21">
        <f t="shared" si="127"/>
        <v>4</v>
      </c>
    </row>
    <row r="227" spans="1:26">
      <c r="G227" s="108"/>
      <c r="H227" s="91" t="str">
        <f t="shared" si="117"/>
        <v>-</v>
      </c>
      <c r="I227" t="str">
        <f t="shared" si="113"/>
        <v>-</v>
      </c>
      <c r="J227" s="7" t="str">
        <f t="shared" si="114"/>
        <v>-</v>
      </c>
      <c r="K227" s="7" t="str">
        <f t="shared" si="115"/>
        <v>-</v>
      </c>
      <c r="L227" t="str">
        <f t="shared" si="116"/>
        <v>-</v>
      </c>
      <c r="M227" s="21" t="str">
        <f t="shared" si="110"/>
        <v>U17</v>
      </c>
      <c r="N227" s="21" t="str">
        <f t="shared" si="111"/>
        <v>M</v>
      </c>
      <c r="O227" s="21" t="str">
        <f t="shared" si="112"/>
        <v>50m</v>
      </c>
      <c r="P227" s="3" t="str">
        <f t="shared" si="118"/>
        <v>ok</v>
      </c>
      <c r="Q227" s="20" t="str">
        <f t="shared" si="119"/>
        <v>-</v>
      </c>
      <c r="R227" s="20" t="str">
        <f t="shared" si="120"/>
        <v>-</v>
      </c>
      <c r="S227" s="20" t="str">
        <f t="shared" si="121"/>
        <v>-</v>
      </c>
      <c r="T227" s="23">
        <f>COUNTIFS(O$2:O227,"="&amp;O227,I$2:I227,"="&amp;I227)-1</f>
        <v>45</v>
      </c>
      <c r="U227" s="24">
        <f t="shared" si="122"/>
        <v>0</v>
      </c>
      <c r="V227" s="21">
        <f t="shared" si="123"/>
        <v>1</v>
      </c>
      <c r="W227" s="25" t="str">
        <f t="shared" si="124"/>
        <v>50m</v>
      </c>
      <c r="X227" s="21" t="str">
        <f t="shared" si="125"/>
        <v>-50m</v>
      </c>
      <c r="Y227" s="22">
        <f t="shared" si="126"/>
        <v>0</v>
      </c>
      <c r="Z227" s="21">
        <f t="shared" si="127"/>
        <v>1</v>
      </c>
    </row>
    <row r="228" spans="1:26">
      <c r="A228" t="s">
        <v>108</v>
      </c>
      <c r="B228" t="s">
        <v>28</v>
      </c>
      <c r="C228" t="s">
        <v>250</v>
      </c>
      <c r="D228" s="7">
        <v>1</v>
      </c>
      <c r="E228" s="7">
        <v>1</v>
      </c>
      <c r="F228" s="7">
        <v>934</v>
      </c>
      <c r="G228" s="108">
        <v>7.9</v>
      </c>
      <c r="H228" s="91" t="str">
        <f t="shared" si="117"/>
        <v>-</v>
      </c>
      <c r="I228" t="str">
        <f t="shared" si="113"/>
        <v>Maisie Holdsworth</v>
      </c>
      <c r="J228" s="7" t="str">
        <f t="shared" si="114"/>
        <v>U11</v>
      </c>
      <c r="K228" s="7" t="str">
        <f t="shared" si="115"/>
        <v>F</v>
      </c>
      <c r="L228" t="str">
        <f t="shared" si="116"/>
        <v>Denby Dale AC</v>
      </c>
      <c r="M228" s="21" t="str">
        <f t="shared" si="110"/>
        <v>U11</v>
      </c>
      <c r="N228" s="21" t="str">
        <f t="shared" si="111"/>
        <v>F</v>
      </c>
      <c r="O228" s="21" t="str">
        <f t="shared" si="112"/>
        <v>50m</v>
      </c>
      <c r="P228" s="3" t="str">
        <f t="shared" si="118"/>
        <v>ok</v>
      </c>
      <c r="Q228" s="20" t="str">
        <f t="shared" si="119"/>
        <v>ok</v>
      </c>
      <c r="R228" s="20" t="str">
        <f t="shared" si="120"/>
        <v>ok</v>
      </c>
      <c r="S228" s="20" t="str">
        <f t="shared" si="121"/>
        <v>ok</v>
      </c>
      <c r="T228" s="23">
        <f>COUNTIFS(O$2:O228,"="&amp;O228,I$2:I228,"="&amp;I228)-1</f>
        <v>1</v>
      </c>
      <c r="U228" s="24">
        <f t="shared" si="122"/>
        <v>7.9001000000000001</v>
      </c>
      <c r="V228" s="21">
        <f t="shared" si="123"/>
        <v>2</v>
      </c>
      <c r="W228" s="25" t="str">
        <f t="shared" si="124"/>
        <v>50mSlower</v>
      </c>
      <c r="X228" s="21" t="str">
        <f t="shared" si="125"/>
        <v>Maisie Holdsworth50mSlower</v>
      </c>
      <c r="Y228" s="22">
        <f t="shared" si="126"/>
        <v>7.9</v>
      </c>
      <c r="Z228" s="21">
        <f t="shared" si="127"/>
        <v>1</v>
      </c>
    </row>
    <row r="229" spans="1:26">
      <c r="E229" s="7">
        <v>2</v>
      </c>
      <c r="F229" s="7">
        <v>941</v>
      </c>
      <c r="G229" s="108">
        <v>8.1999999999999993</v>
      </c>
      <c r="H229" s="91" t="str">
        <f t="shared" si="117"/>
        <v>-</v>
      </c>
      <c r="I229" t="str">
        <f t="shared" si="113"/>
        <v>Phoebe Sayles</v>
      </c>
      <c r="J229" s="7" t="str">
        <f t="shared" si="114"/>
        <v>U11</v>
      </c>
      <c r="K229" s="7" t="str">
        <f t="shared" si="115"/>
        <v>F</v>
      </c>
      <c r="L229" t="str">
        <f t="shared" si="116"/>
        <v>Wakefield District Harriers &amp;AC</v>
      </c>
      <c r="M229" s="21" t="str">
        <f t="shared" si="110"/>
        <v>U11</v>
      </c>
      <c r="N229" s="21" t="str">
        <f t="shared" si="111"/>
        <v>F</v>
      </c>
      <c r="O229" s="21" t="str">
        <f t="shared" si="112"/>
        <v>50m</v>
      </c>
      <c r="P229" s="3" t="str">
        <f t="shared" si="118"/>
        <v>ok</v>
      </c>
      <c r="Q229" s="20" t="str">
        <f t="shared" si="119"/>
        <v>ok</v>
      </c>
      <c r="R229" s="20" t="str">
        <f t="shared" si="120"/>
        <v>ok</v>
      </c>
      <c r="S229" s="20" t="str">
        <f t="shared" si="121"/>
        <v>ok</v>
      </c>
      <c r="T229" s="23">
        <f>COUNTIFS(O$2:O229,"="&amp;O229,I$2:I229,"="&amp;I229)-1</f>
        <v>1</v>
      </c>
      <c r="U229" s="24">
        <f t="shared" si="122"/>
        <v>8.2000999999999991</v>
      </c>
      <c r="V229" s="21">
        <f t="shared" si="123"/>
        <v>2</v>
      </c>
      <c r="W229" s="25" t="str">
        <f t="shared" si="124"/>
        <v>50mSlower</v>
      </c>
      <c r="X229" s="21" t="str">
        <f t="shared" si="125"/>
        <v>Phoebe Sayles50mSlower</v>
      </c>
      <c r="Y229" s="22">
        <f t="shared" si="126"/>
        <v>8.1999999999999993</v>
      </c>
      <c r="Z229" s="21">
        <f t="shared" si="127"/>
        <v>2</v>
      </c>
    </row>
    <row r="230" spans="1:26">
      <c r="E230" s="7">
        <v>3</v>
      </c>
      <c r="F230" s="7">
        <v>385</v>
      </c>
      <c r="G230" s="108">
        <v>8.6</v>
      </c>
      <c r="H230" s="91" t="str">
        <f t="shared" si="117"/>
        <v>-</v>
      </c>
      <c r="I230" t="str">
        <f t="shared" si="113"/>
        <v>Appolonia Sagar Inweregbu</v>
      </c>
      <c r="J230" s="7" t="str">
        <f t="shared" si="114"/>
        <v>U11</v>
      </c>
      <c r="K230" s="7" t="str">
        <f t="shared" si="115"/>
        <v>F</v>
      </c>
      <c r="L230" t="str">
        <f t="shared" si="116"/>
        <v>Wakefield District Harriers &amp;AC</v>
      </c>
      <c r="M230" s="21" t="str">
        <f t="shared" si="110"/>
        <v>U11</v>
      </c>
      <c r="N230" s="21" t="str">
        <f t="shared" si="111"/>
        <v>F</v>
      </c>
      <c r="O230" s="21" t="str">
        <f t="shared" si="112"/>
        <v>50m</v>
      </c>
      <c r="P230" s="3" t="str">
        <f t="shared" si="118"/>
        <v>ok</v>
      </c>
      <c r="Q230" s="20" t="str">
        <f t="shared" si="119"/>
        <v>ok</v>
      </c>
      <c r="R230" s="20" t="str">
        <f t="shared" si="120"/>
        <v>ok</v>
      </c>
      <c r="S230" s="20" t="str">
        <f t="shared" si="121"/>
        <v>ok</v>
      </c>
      <c r="T230" s="23">
        <f>COUNTIFS(O$2:O230,"="&amp;O230,I$2:I230,"="&amp;I230)-1</f>
        <v>1</v>
      </c>
      <c r="U230" s="24">
        <f t="shared" si="122"/>
        <v>8.6000999999999994</v>
      </c>
      <c r="V230" s="21">
        <f t="shared" si="123"/>
        <v>2</v>
      </c>
      <c r="W230" s="25" t="str">
        <f t="shared" si="124"/>
        <v>50mSlower</v>
      </c>
      <c r="X230" s="21" t="str">
        <f t="shared" si="125"/>
        <v>Appolonia Sagar Inweregbu50mSlower</v>
      </c>
      <c r="Y230" s="22">
        <f t="shared" si="126"/>
        <v>8.6</v>
      </c>
      <c r="Z230" s="21">
        <f t="shared" si="127"/>
        <v>3</v>
      </c>
    </row>
    <row r="231" spans="1:26">
      <c r="E231" s="7">
        <v>4</v>
      </c>
      <c r="F231" s="7">
        <v>942</v>
      </c>
      <c r="G231" s="108">
        <v>9</v>
      </c>
      <c r="H231" s="91" t="str">
        <f t="shared" si="117"/>
        <v>-</v>
      </c>
      <c r="I231" t="str">
        <f t="shared" si="113"/>
        <v>Tilly Bennett</v>
      </c>
      <c r="J231" s="7" t="str">
        <f t="shared" si="114"/>
        <v>U11</v>
      </c>
      <c r="K231" s="7" t="str">
        <f t="shared" si="115"/>
        <v>F</v>
      </c>
      <c r="L231" t="str">
        <f t="shared" si="116"/>
        <v>Wakefield District Harriers &amp;AC</v>
      </c>
      <c r="M231" s="21" t="str">
        <f t="shared" si="110"/>
        <v>U11</v>
      </c>
      <c r="N231" s="21" t="str">
        <f t="shared" si="111"/>
        <v>F</v>
      </c>
      <c r="O231" s="21" t="str">
        <f t="shared" si="112"/>
        <v>50m</v>
      </c>
      <c r="P231" s="3" t="str">
        <f t="shared" si="118"/>
        <v>ok</v>
      </c>
      <c r="Q231" s="20" t="str">
        <f t="shared" si="119"/>
        <v>ok</v>
      </c>
      <c r="R231" s="20" t="str">
        <f t="shared" si="120"/>
        <v>ok</v>
      </c>
      <c r="S231" s="20" t="str">
        <f t="shared" si="121"/>
        <v>ok</v>
      </c>
      <c r="T231" s="23">
        <f>COUNTIFS(O$2:O231,"="&amp;O231,I$2:I231,"="&amp;I231)-1</f>
        <v>1</v>
      </c>
      <c r="U231" s="24">
        <f t="shared" si="122"/>
        <v>9.0000999999999998</v>
      </c>
      <c r="V231" s="21">
        <f t="shared" si="123"/>
        <v>2</v>
      </c>
      <c r="W231" s="25" t="str">
        <f t="shared" si="124"/>
        <v>50mSlower</v>
      </c>
      <c r="X231" s="21" t="str">
        <f t="shared" si="125"/>
        <v>Tilly Bennett50mSlower</v>
      </c>
      <c r="Y231" s="22">
        <f t="shared" si="126"/>
        <v>9</v>
      </c>
      <c r="Z231" s="21">
        <f t="shared" si="127"/>
        <v>4</v>
      </c>
    </row>
    <row r="232" spans="1:26">
      <c r="E232" s="7">
        <v>5</v>
      </c>
      <c r="F232" s="7">
        <v>939</v>
      </c>
      <c r="G232" s="108">
        <v>9.3000000000000007</v>
      </c>
      <c r="H232" s="91" t="str">
        <f t="shared" si="117"/>
        <v>-</v>
      </c>
      <c r="I232" t="str">
        <f t="shared" si="113"/>
        <v>Indi Harrison-Ruddock</v>
      </c>
      <c r="J232" s="7" t="str">
        <f t="shared" si="114"/>
        <v>U11</v>
      </c>
      <c r="K232" s="7" t="str">
        <f t="shared" si="115"/>
        <v>F</v>
      </c>
      <c r="L232" t="str">
        <f t="shared" si="116"/>
        <v>Wakefield District Harriers &amp;AC</v>
      </c>
      <c r="M232" s="21" t="str">
        <f t="shared" si="110"/>
        <v>U11</v>
      </c>
      <c r="N232" s="21" t="str">
        <f t="shared" si="111"/>
        <v>F</v>
      </c>
      <c r="O232" s="21" t="str">
        <f t="shared" si="112"/>
        <v>50m</v>
      </c>
      <c r="P232" s="3" t="str">
        <f t="shared" si="118"/>
        <v>ok</v>
      </c>
      <c r="Q232" s="20" t="str">
        <f t="shared" si="119"/>
        <v>ok</v>
      </c>
      <c r="R232" s="20" t="str">
        <f t="shared" si="120"/>
        <v>ok</v>
      </c>
      <c r="S232" s="20" t="str">
        <f t="shared" si="121"/>
        <v>ok</v>
      </c>
      <c r="T232" s="23">
        <f>COUNTIFS(O$2:O232,"="&amp;O232,I$2:I232,"="&amp;I232)-1</f>
        <v>1</v>
      </c>
      <c r="U232" s="24">
        <f t="shared" si="122"/>
        <v>9.3001000000000005</v>
      </c>
      <c r="V232" s="21">
        <f t="shared" si="123"/>
        <v>2</v>
      </c>
      <c r="W232" s="25" t="str">
        <f t="shared" si="124"/>
        <v>50mSlower</v>
      </c>
      <c r="X232" s="21" t="str">
        <f t="shared" si="125"/>
        <v>Indi Harrison-Ruddock50mSlower</v>
      </c>
      <c r="Y232" s="22">
        <f t="shared" si="126"/>
        <v>9.3000000000000007</v>
      </c>
      <c r="Z232" s="21">
        <f t="shared" si="127"/>
        <v>5</v>
      </c>
    </row>
    <row r="233" spans="1:26">
      <c r="G233" s="108"/>
      <c r="H233" s="91" t="str">
        <f t="shared" si="117"/>
        <v>-</v>
      </c>
      <c r="I233" t="str">
        <f t="shared" si="113"/>
        <v>-</v>
      </c>
      <c r="J233" s="7" t="str">
        <f t="shared" si="114"/>
        <v>-</v>
      </c>
      <c r="K233" s="7" t="str">
        <f t="shared" si="115"/>
        <v>-</v>
      </c>
      <c r="L233" t="str">
        <f t="shared" si="116"/>
        <v>-</v>
      </c>
      <c r="M233" s="21" t="str">
        <f t="shared" si="110"/>
        <v>U11</v>
      </c>
      <c r="N233" s="21" t="str">
        <f t="shared" si="111"/>
        <v>F</v>
      </c>
      <c r="O233" s="21" t="str">
        <f t="shared" si="112"/>
        <v>50m</v>
      </c>
      <c r="P233" s="3" t="str">
        <f t="shared" si="118"/>
        <v>ok</v>
      </c>
      <c r="Q233" s="20" t="str">
        <f t="shared" si="119"/>
        <v>-</v>
      </c>
      <c r="R233" s="20" t="str">
        <f t="shared" si="120"/>
        <v>-</v>
      </c>
      <c r="S233" s="20" t="str">
        <f t="shared" si="121"/>
        <v>-</v>
      </c>
      <c r="T233" s="23">
        <f>COUNTIFS(O$2:O233,"="&amp;O233,I$2:I233,"="&amp;I233)-1</f>
        <v>46</v>
      </c>
      <c r="U233" s="24">
        <f t="shared" si="122"/>
        <v>0</v>
      </c>
      <c r="V233" s="21">
        <f t="shared" si="123"/>
        <v>1</v>
      </c>
      <c r="W233" s="25" t="str">
        <f t="shared" si="124"/>
        <v>50m</v>
      </c>
      <c r="X233" s="21" t="str">
        <f t="shared" si="125"/>
        <v>-50m</v>
      </c>
      <c r="Y233" s="22">
        <f t="shared" si="126"/>
        <v>0</v>
      </c>
      <c r="Z233" s="21">
        <f t="shared" si="127"/>
        <v>1</v>
      </c>
    </row>
    <row r="234" spans="1:26">
      <c r="A234" t="s">
        <v>108</v>
      </c>
      <c r="B234" t="s">
        <v>1</v>
      </c>
      <c r="C234" t="s">
        <v>250</v>
      </c>
      <c r="D234" s="7">
        <v>1</v>
      </c>
      <c r="E234" s="7">
        <v>1</v>
      </c>
      <c r="F234" s="7">
        <v>947</v>
      </c>
      <c r="G234" s="108">
        <v>7.7</v>
      </c>
      <c r="H234" s="91" t="str">
        <f t="shared" si="117"/>
        <v>-</v>
      </c>
      <c r="I234" t="str">
        <f t="shared" si="113"/>
        <v>Arthur Simpson</v>
      </c>
      <c r="J234" s="7" t="str">
        <f t="shared" si="114"/>
        <v>U11</v>
      </c>
      <c r="K234" s="7" t="str">
        <f t="shared" si="115"/>
        <v>M</v>
      </c>
      <c r="L234" t="str">
        <f t="shared" si="116"/>
        <v>Wakefield District Harriers &amp;AC</v>
      </c>
      <c r="M234" s="21" t="str">
        <f t="shared" si="110"/>
        <v>U11</v>
      </c>
      <c r="N234" s="21" t="str">
        <f t="shared" si="111"/>
        <v>M</v>
      </c>
      <c r="O234" s="21" t="str">
        <f t="shared" si="112"/>
        <v>50m</v>
      </c>
      <c r="P234" s="3" t="str">
        <f t="shared" si="118"/>
        <v>ok</v>
      </c>
      <c r="Q234" s="20" t="str">
        <f t="shared" si="119"/>
        <v>ok</v>
      </c>
      <c r="R234" s="20" t="str">
        <f t="shared" si="120"/>
        <v>ok</v>
      </c>
      <c r="S234" s="20" t="str">
        <f t="shared" si="121"/>
        <v>ok</v>
      </c>
      <c r="T234" s="23">
        <f>COUNTIFS(O$2:O234,"="&amp;O234,I$2:I234,"="&amp;I234)-1</f>
        <v>1</v>
      </c>
      <c r="U234" s="24">
        <f t="shared" si="122"/>
        <v>7.7000999999999999</v>
      </c>
      <c r="V234" s="21">
        <f t="shared" si="123"/>
        <v>2</v>
      </c>
      <c r="W234" s="25" t="str">
        <f t="shared" si="124"/>
        <v>50mSlower</v>
      </c>
      <c r="X234" s="21" t="str">
        <f t="shared" si="125"/>
        <v>Arthur Simpson50mSlower</v>
      </c>
      <c r="Y234" s="22">
        <f t="shared" si="126"/>
        <v>7.7</v>
      </c>
      <c r="Z234" s="21">
        <f t="shared" si="127"/>
        <v>1</v>
      </c>
    </row>
    <row r="235" spans="1:26">
      <c r="E235" s="7">
        <v>2</v>
      </c>
      <c r="F235" s="7">
        <v>949</v>
      </c>
      <c r="G235" s="108">
        <v>8</v>
      </c>
      <c r="H235" s="91">
        <f t="shared" si="117"/>
        <v>5</v>
      </c>
      <c r="I235" t="str">
        <f t="shared" si="113"/>
        <v>Knowledge Jonusa</v>
      </c>
      <c r="J235" s="7" t="str">
        <f t="shared" si="114"/>
        <v>U11</v>
      </c>
      <c r="K235" s="7" t="str">
        <f t="shared" si="115"/>
        <v>M</v>
      </c>
      <c r="L235" t="str">
        <f t="shared" si="116"/>
        <v>Wakefield District Harriers &amp;AC</v>
      </c>
      <c r="M235" s="21" t="str">
        <f t="shared" si="110"/>
        <v>U11</v>
      </c>
      <c r="N235" s="21" t="str">
        <f t="shared" si="111"/>
        <v>M</v>
      </c>
      <c r="O235" s="21" t="str">
        <f t="shared" si="112"/>
        <v>50m</v>
      </c>
      <c r="P235" s="3" t="str">
        <f t="shared" si="118"/>
        <v>ok</v>
      </c>
      <c r="Q235" s="20" t="str">
        <f t="shared" si="119"/>
        <v>ok</v>
      </c>
      <c r="R235" s="20" t="str">
        <f t="shared" si="120"/>
        <v>ok</v>
      </c>
      <c r="S235" s="20" t="str">
        <f t="shared" si="121"/>
        <v>ok</v>
      </c>
      <c r="T235" s="23">
        <f>COUNTIFS(O$2:O235,"="&amp;O235,I$2:I235,"="&amp;I235)-1</f>
        <v>1</v>
      </c>
      <c r="U235" s="24">
        <f t="shared" si="122"/>
        <v>8.0000999999999998</v>
      </c>
      <c r="V235" s="21">
        <f t="shared" si="123"/>
        <v>1</v>
      </c>
      <c r="W235" s="25" t="str">
        <f t="shared" si="124"/>
        <v>50m</v>
      </c>
      <c r="X235" s="21" t="str">
        <f t="shared" si="125"/>
        <v>Knowledge Jonusa50m</v>
      </c>
      <c r="Y235" s="22">
        <f t="shared" si="126"/>
        <v>8</v>
      </c>
      <c r="Z235" s="21">
        <f t="shared" si="127"/>
        <v>2</v>
      </c>
    </row>
    <row r="236" spans="1:26">
      <c r="E236" s="7">
        <v>3</v>
      </c>
      <c r="F236" s="7">
        <v>952</v>
      </c>
      <c r="G236" s="108">
        <v>8.1</v>
      </c>
      <c r="H236" s="91" t="str">
        <f t="shared" si="117"/>
        <v>-</v>
      </c>
      <c r="I236" t="str">
        <f t="shared" si="113"/>
        <v>Isaac Ford</v>
      </c>
      <c r="J236" s="7" t="str">
        <f t="shared" si="114"/>
        <v>U11</v>
      </c>
      <c r="K236" s="7" t="str">
        <f t="shared" si="115"/>
        <v>M</v>
      </c>
      <c r="L236" t="str">
        <f t="shared" si="116"/>
        <v>Wakefield District Harriers &amp;AC</v>
      </c>
      <c r="M236" s="21" t="str">
        <f t="shared" si="110"/>
        <v>U11</v>
      </c>
      <c r="N236" s="21" t="str">
        <f t="shared" si="111"/>
        <v>M</v>
      </c>
      <c r="O236" s="21" t="str">
        <f t="shared" si="112"/>
        <v>50m</v>
      </c>
      <c r="P236" s="3" t="str">
        <f t="shared" si="118"/>
        <v>ok</v>
      </c>
      <c r="Q236" s="20" t="str">
        <f t="shared" si="119"/>
        <v>ok</v>
      </c>
      <c r="R236" s="20" t="str">
        <f t="shared" si="120"/>
        <v>ok</v>
      </c>
      <c r="S236" s="20" t="str">
        <f t="shared" si="121"/>
        <v>ok</v>
      </c>
      <c r="T236" s="23">
        <f>COUNTIFS(O$2:O236,"="&amp;O236,I$2:I236,"="&amp;I236)-1</f>
        <v>2</v>
      </c>
      <c r="U236" s="24">
        <f t="shared" si="122"/>
        <v>8.1001999999999992</v>
      </c>
      <c r="V236" s="21">
        <f t="shared" si="123"/>
        <v>2</v>
      </c>
      <c r="W236" s="25" t="str">
        <f t="shared" si="124"/>
        <v>50mSlower</v>
      </c>
      <c r="X236" s="21" t="str">
        <f t="shared" si="125"/>
        <v>Isaac Ford50mSlower</v>
      </c>
      <c r="Y236" s="22">
        <f t="shared" si="126"/>
        <v>8.1</v>
      </c>
      <c r="Z236" s="21">
        <f t="shared" si="127"/>
        <v>2</v>
      </c>
    </row>
    <row r="237" spans="1:26">
      <c r="E237" s="7">
        <v>4</v>
      </c>
      <c r="F237" s="7">
        <v>996</v>
      </c>
      <c r="G237" s="108">
        <v>8.1999999999999993</v>
      </c>
      <c r="H237" s="91" t="str">
        <f t="shared" si="117"/>
        <v>-</v>
      </c>
      <c r="I237" t="str">
        <f t="shared" si="113"/>
        <v>Oliver Standage</v>
      </c>
      <c r="J237" s="7" t="str">
        <f t="shared" si="114"/>
        <v>U11</v>
      </c>
      <c r="K237" s="7" t="str">
        <f t="shared" si="115"/>
        <v>M</v>
      </c>
      <c r="L237" t="str">
        <f t="shared" si="116"/>
        <v>Wakefield District Harriers &amp;AC</v>
      </c>
      <c r="M237" s="21" t="str">
        <f t="shared" si="110"/>
        <v>U11</v>
      </c>
      <c r="N237" s="21" t="str">
        <f t="shared" si="111"/>
        <v>M</v>
      </c>
      <c r="O237" s="21" t="str">
        <f t="shared" si="112"/>
        <v>50m</v>
      </c>
      <c r="P237" s="3" t="str">
        <f t="shared" si="118"/>
        <v>ok</v>
      </c>
      <c r="Q237" s="20" t="str">
        <f t="shared" si="119"/>
        <v>ok</v>
      </c>
      <c r="R237" s="20" t="str">
        <f t="shared" si="120"/>
        <v>ok</v>
      </c>
      <c r="S237" s="20" t="str">
        <f t="shared" si="121"/>
        <v>ok</v>
      </c>
      <c r="T237" s="23">
        <f>COUNTIFS(O$2:O237,"="&amp;O237,I$2:I237,"="&amp;I237)-1</f>
        <v>1</v>
      </c>
      <c r="U237" s="24">
        <f t="shared" si="122"/>
        <v>8.2000999999999991</v>
      </c>
      <c r="V237" s="21">
        <f t="shared" si="123"/>
        <v>2</v>
      </c>
      <c r="W237" s="25" t="str">
        <f t="shared" si="124"/>
        <v>50mSlower</v>
      </c>
      <c r="X237" s="21" t="str">
        <f t="shared" si="125"/>
        <v>Oliver Standage50mSlower</v>
      </c>
      <c r="Y237" s="22">
        <f t="shared" si="126"/>
        <v>8.1999999999999993</v>
      </c>
      <c r="Z237" s="21">
        <f t="shared" si="127"/>
        <v>4</v>
      </c>
    </row>
    <row r="238" spans="1:26">
      <c r="G238" s="108"/>
      <c r="H238" s="91" t="str">
        <f t="shared" si="117"/>
        <v>-</v>
      </c>
      <c r="I238" t="str">
        <f t="shared" si="113"/>
        <v>-</v>
      </c>
      <c r="J238" s="7" t="str">
        <f t="shared" si="114"/>
        <v>-</v>
      </c>
      <c r="K238" s="7" t="str">
        <f t="shared" si="115"/>
        <v>-</v>
      </c>
      <c r="L238" t="str">
        <f t="shared" si="116"/>
        <v>-</v>
      </c>
      <c r="M238" s="21" t="str">
        <f t="shared" si="110"/>
        <v>U11</v>
      </c>
      <c r="N238" s="21" t="str">
        <f t="shared" si="111"/>
        <v>M</v>
      </c>
      <c r="O238" s="21" t="str">
        <f t="shared" si="112"/>
        <v>50m</v>
      </c>
      <c r="P238" s="3" t="str">
        <f t="shared" si="118"/>
        <v>ok</v>
      </c>
      <c r="Q238" s="20" t="str">
        <f t="shared" si="119"/>
        <v>-</v>
      </c>
      <c r="R238" s="20" t="str">
        <f t="shared" si="120"/>
        <v>-</v>
      </c>
      <c r="S238" s="20" t="str">
        <f t="shared" si="121"/>
        <v>-</v>
      </c>
      <c r="T238" s="23">
        <f>COUNTIFS(O$2:O238,"="&amp;O238,I$2:I238,"="&amp;I238)-1</f>
        <v>47</v>
      </c>
      <c r="U238" s="24">
        <f t="shared" si="122"/>
        <v>0</v>
      </c>
      <c r="V238" s="21">
        <f t="shared" si="123"/>
        <v>1</v>
      </c>
      <c r="W238" s="25" t="str">
        <f t="shared" si="124"/>
        <v>50m</v>
      </c>
      <c r="X238" s="21" t="str">
        <f t="shared" si="125"/>
        <v>-50m</v>
      </c>
      <c r="Y238" s="22">
        <f t="shared" si="126"/>
        <v>0</v>
      </c>
      <c r="Z238" s="21">
        <f t="shared" si="127"/>
        <v>1</v>
      </c>
    </row>
    <row r="239" spans="1:26">
      <c r="A239" t="s">
        <v>108</v>
      </c>
      <c r="B239" t="s">
        <v>1</v>
      </c>
      <c r="C239" t="s">
        <v>250</v>
      </c>
      <c r="D239" s="7">
        <v>2</v>
      </c>
      <c r="E239" s="7">
        <v>1</v>
      </c>
      <c r="F239" s="7">
        <v>945</v>
      </c>
      <c r="G239" s="108">
        <v>8.4</v>
      </c>
      <c r="H239" s="91" t="str">
        <f t="shared" si="117"/>
        <v>-</v>
      </c>
      <c r="I239" t="str">
        <f t="shared" si="113"/>
        <v>Harry Jackson</v>
      </c>
      <c r="J239" s="7" t="str">
        <f t="shared" si="114"/>
        <v>U11</v>
      </c>
      <c r="K239" s="7" t="str">
        <f t="shared" si="115"/>
        <v>M</v>
      </c>
      <c r="L239" t="str">
        <f t="shared" si="116"/>
        <v>Wakefield District Harriers &amp;AC</v>
      </c>
      <c r="M239" s="21" t="str">
        <f t="shared" si="110"/>
        <v>U11</v>
      </c>
      <c r="N239" s="21" t="str">
        <f t="shared" si="111"/>
        <v>M</v>
      </c>
      <c r="O239" s="21" t="str">
        <f t="shared" si="112"/>
        <v>50m</v>
      </c>
      <c r="P239" s="3" t="str">
        <f t="shared" si="118"/>
        <v>ok</v>
      </c>
      <c r="Q239" s="20" t="str">
        <f t="shared" si="119"/>
        <v>ok</v>
      </c>
      <c r="R239" s="20" t="str">
        <f t="shared" si="120"/>
        <v>ok</v>
      </c>
      <c r="S239" s="20" t="str">
        <f t="shared" si="121"/>
        <v>ok</v>
      </c>
      <c r="T239" s="23">
        <f>COUNTIFS(O$2:O239,"="&amp;O239,I$2:I239,"="&amp;I239)-1</f>
        <v>1</v>
      </c>
      <c r="U239" s="24">
        <f t="shared" si="122"/>
        <v>8.4001000000000001</v>
      </c>
      <c r="V239" s="21">
        <f t="shared" si="123"/>
        <v>2</v>
      </c>
      <c r="W239" s="25" t="str">
        <f t="shared" si="124"/>
        <v>50mSlower</v>
      </c>
      <c r="X239" s="21" t="str">
        <f t="shared" si="125"/>
        <v>Harry Jackson50mSlower</v>
      </c>
      <c r="Y239" s="22">
        <f t="shared" si="126"/>
        <v>8.4</v>
      </c>
      <c r="Z239" s="21">
        <f t="shared" si="127"/>
        <v>5</v>
      </c>
    </row>
    <row r="240" spans="1:26">
      <c r="E240" s="7">
        <v>2</v>
      </c>
      <c r="F240" s="7">
        <v>944</v>
      </c>
      <c r="G240" s="108">
        <v>8.4</v>
      </c>
      <c r="H240" s="91" t="str">
        <f t="shared" si="117"/>
        <v>-</v>
      </c>
      <c r="I240" t="str">
        <f t="shared" si="113"/>
        <v>Joshua Myers</v>
      </c>
      <c r="J240" s="7" t="str">
        <f t="shared" si="114"/>
        <v>U11</v>
      </c>
      <c r="K240" s="7" t="str">
        <f t="shared" si="115"/>
        <v>M</v>
      </c>
      <c r="L240" t="str">
        <f t="shared" si="116"/>
        <v>Spenborough &amp; District AC</v>
      </c>
      <c r="M240" s="21" t="str">
        <f t="shared" si="110"/>
        <v>U11</v>
      </c>
      <c r="N240" s="21" t="str">
        <f t="shared" si="111"/>
        <v>M</v>
      </c>
      <c r="O240" s="21" t="str">
        <f t="shared" si="112"/>
        <v>50m</v>
      </c>
      <c r="P240" s="3" t="str">
        <f t="shared" si="118"/>
        <v>ok</v>
      </c>
      <c r="Q240" s="20" t="str">
        <f t="shared" si="119"/>
        <v>ok</v>
      </c>
      <c r="R240" s="20" t="str">
        <f t="shared" si="120"/>
        <v>ok</v>
      </c>
      <c r="S240" s="20" t="str">
        <f t="shared" si="121"/>
        <v>ok</v>
      </c>
      <c r="T240" s="23">
        <f>COUNTIFS(O$2:O240,"="&amp;O240,I$2:I240,"="&amp;I240)-1</f>
        <v>1</v>
      </c>
      <c r="U240" s="24">
        <f t="shared" si="122"/>
        <v>8.4001000000000001</v>
      </c>
      <c r="V240" s="21">
        <f t="shared" si="123"/>
        <v>2</v>
      </c>
      <c r="W240" s="25" t="str">
        <f t="shared" si="124"/>
        <v>50mSlower</v>
      </c>
      <c r="X240" s="21" t="str">
        <f t="shared" si="125"/>
        <v>Joshua Myers50mSlower</v>
      </c>
      <c r="Y240" s="22">
        <f t="shared" si="126"/>
        <v>8.4</v>
      </c>
      <c r="Z240" s="21">
        <f t="shared" si="127"/>
        <v>5</v>
      </c>
    </row>
    <row r="241" spans="1:26">
      <c r="E241" s="7">
        <v>3</v>
      </c>
      <c r="F241" s="7">
        <v>105</v>
      </c>
      <c r="G241" s="108">
        <v>8.6</v>
      </c>
      <c r="H241" s="91" t="str">
        <f t="shared" si="117"/>
        <v>-</v>
      </c>
      <c r="I241" t="str">
        <f t="shared" si="113"/>
        <v>Austin Alexander</v>
      </c>
      <c r="J241" s="7" t="str">
        <f t="shared" si="114"/>
        <v>U11</v>
      </c>
      <c r="K241" s="7" t="str">
        <f t="shared" si="115"/>
        <v>M</v>
      </c>
      <c r="L241" t="str">
        <f t="shared" si="116"/>
        <v>Wakefield District Harriers &amp;AC</v>
      </c>
      <c r="M241" s="21" t="str">
        <f t="shared" si="110"/>
        <v>U11</v>
      </c>
      <c r="N241" s="21" t="str">
        <f t="shared" si="111"/>
        <v>M</v>
      </c>
      <c r="O241" s="21" t="str">
        <f t="shared" si="112"/>
        <v>50m</v>
      </c>
      <c r="P241" s="3" t="str">
        <f t="shared" si="118"/>
        <v>ok</v>
      </c>
      <c r="Q241" s="20" t="str">
        <f t="shared" si="119"/>
        <v>ok</v>
      </c>
      <c r="R241" s="20" t="str">
        <f t="shared" si="120"/>
        <v>ok</v>
      </c>
      <c r="S241" s="20" t="str">
        <f t="shared" si="121"/>
        <v>ok</v>
      </c>
      <c r="T241" s="23">
        <f>COUNTIFS(O$2:O241,"="&amp;O241,I$2:I241,"="&amp;I241)-1</f>
        <v>1</v>
      </c>
      <c r="U241" s="24">
        <f t="shared" si="122"/>
        <v>8.6000999999999994</v>
      </c>
      <c r="V241" s="21">
        <f t="shared" si="123"/>
        <v>2</v>
      </c>
      <c r="W241" s="25" t="str">
        <f t="shared" si="124"/>
        <v>50mSlower</v>
      </c>
      <c r="X241" s="21" t="str">
        <f t="shared" si="125"/>
        <v>Austin Alexander50mSlower</v>
      </c>
      <c r="Y241" s="22">
        <f t="shared" si="126"/>
        <v>8.6</v>
      </c>
      <c r="Z241" s="21">
        <f t="shared" si="127"/>
        <v>7</v>
      </c>
    </row>
    <row r="242" spans="1:26">
      <c r="G242" s="108"/>
      <c r="H242" s="91" t="str">
        <f t="shared" si="117"/>
        <v>-</v>
      </c>
      <c r="I242" t="str">
        <f t="shared" si="113"/>
        <v>-</v>
      </c>
      <c r="J242" s="7" t="str">
        <f t="shared" si="114"/>
        <v>-</v>
      </c>
      <c r="K242" s="7" t="str">
        <f t="shared" si="115"/>
        <v>-</v>
      </c>
      <c r="L242" t="str">
        <f t="shared" si="116"/>
        <v>-</v>
      </c>
      <c r="M242" s="21" t="str">
        <f t="shared" si="110"/>
        <v>U11</v>
      </c>
      <c r="N242" s="21" t="str">
        <f t="shared" si="111"/>
        <v>M</v>
      </c>
      <c r="O242" s="21" t="str">
        <f t="shared" si="112"/>
        <v>50m</v>
      </c>
      <c r="P242" s="3" t="str">
        <f t="shared" si="118"/>
        <v>ok</v>
      </c>
      <c r="Q242" s="20" t="str">
        <f t="shared" si="119"/>
        <v>-</v>
      </c>
      <c r="R242" s="20" t="str">
        <f t="shared" si="120"/>
        <v>-</v>
      </c>
      <c r="S242" s="20" t="str">
        <f t="shared" si="121"/>
        <v>-</v>
      </c>
      <c r="T242" s="23">
        <f>COUNTIFS(O$2:O242,"="&amp;O242,I$2:I242,"="&amp;I242)-1</f>
        <v>48</v>
      </c>
      <c r="U242" s="24">
        <f t="shared" si="122"/>
        <v>0</v>
      </c>
      <c r="V242" s="21">
        <f t="shared" si="123"/>
        <v>1</v>
      </c>
      <c r="W242" s="25" t="str">
        <f t="shared" si="124"/>
        <v>50m</v>
      </c>
      <c r="X242" s="21" t="str">
        <f t="shared" si="125"/>
        <v>-50m</v>
      </c>
      <c r="Y242" s="22">
        <f t="shared" si="126"/>
        <v>0</v>
      </c>
      <c r="Z242" s="21">
        <f t="shared" si="127"/>
        <v>1</v>
      </c>
    </row>
    <row r="243" spans="1:26">
      <c r="G243" s="108"/>
      <c r="H243" s="91" t="str">
        <f t="shared" si="117"/>
        <v>-</v>
      </c>
      <c r="I243" t="str">
        <f t="shared" si="113"/>
        <v>-</v>
      </c>
      <c r="J243" s="7" t="str">
        <f t="shared" si="114"/>
        <v>-</v>
      </c>
      <c r="K243" s="7" t="str">
        <f t="shared" si="115"/>
        <v>-</v>
      </c>
      <c r="L243" t="str">
        <f t="shared" si="116"/>
        <v>-</v>
      </c>
      <c r="M243" s="21" t="str">
        <f t="shared" si="110"/>
        <v>U11</v>
      </c>
      <c r="N243" s="21" t="str">
        <f t="shared" si="111"/>
        <v>M</v>
      </c>
      <c r="O243" s="21" t="str">
        <f t="shared" si="112"/>
        <v>50m</v>
      </c>
      <c r="P243" s="3" t="str">
        <f t="shared" si="118"/>
        <v>ok</v>
      </c>
      <c r="Q243" s="20" t="str">
        <f t="shared" si="119"/>
        <v>-</v>
      </c>
      <c r="R243" s="20" t="str">
        <f t="shared" si="120"/>
        <v>-</v>
      </c>
      <c r="S243" s="20" t="str">
        <f t="shared" si="121"/>
        <v>-</v>
      </c>
      <c r="T243" s="23">
        <f>COUNTIFS(O$2:O243,"="&amp;O243,I$2:I243,"="&amp;I243)-1</f>
        <v>49</v>
      </c>
      <c r="U243" s="24">
        <f t="shared" si="122"/>
        <v>0</v>
      </c>
      <c r="V243" s="21">
        <f t="shared" si="123"/>
        <v>1</v>
      </c>
      <c r="W243" s="25" t="str">
        <f t="shared" si="124"/>
        <v>50m</v>
      </c>
      <c r="X243" s="21" t="str">
        <f t="shared" si="125"/>
        <v>-50m</v>
      </c>
      <c r="Y243" s="22">
        <f t="shared" si="126"/>
        <v>0</v>
      </c>
      <c r="Z243" s="21">
        <f t="shared" si="127"/>
        <v>1</v>
      </c>
    </row>
    <row r="244" spans="1:26">
      <c r="A244" t="s">
        <v>108</v>
      </c>
      <c r="B244" t="s">
        <v>1</v>
      </c>
      <c r="C244" t="s">
        <v>250</v>
      </c>
      <c r="D244" s="7">
        <v>3</v>
      </c>
      <c r="E244" s="7">
        <v>1</v>
      </c>
      <c r="F244" s="7">
        <v>386</v>
      </c>
      <c r="G244" s="108">
        <v>8.8000000000000007</v>
      </c>
      <c r="H244" s="91" t="str">
        <f t="shared" si="117"/>
        <v>-</v>
      </c>
      <c r="I244" t="str">
        <f t="shared" si="113"/>
        <v>Luca McMullen</v>
      </c>
      <c r="J244" s="7" t="str">
        <f t="shared" si="114"/>
        <v>U11</v>
      </c>
      <c r="K244" s="7" t="str">
        <f t="shared" si="115"/>
        <v>M</v>
      </c>
      <c r="L244" t="str">
        <f t="shared" si="116"/>
        <v>Rothwell Harriers &amp;AC</v>
      </c>
      <c r="M244" s="21" t="str">
        <f t="shared" si="110"/>
        <v>U11</v>
      </c>
      <c r="N244" s="21" t="str">
        <f t="shared" si="111"/>
        <v>M</v>
      </c>
      <c r="O244" s="21" t="str">
        <f t="shared" si="112"/>
        <v>50m</v>
      </c>
      <c r="P244" s="3" t="str">
        <f t="shared" si="118"/>
        <v>ok</v>
      </c>
      <c r="Q244" s="20" t="str">
        <f t="shared" si="119"/>
        <v>ok</v>
      </c>
      <c r="R244" s="20" t="str">
        <f t="shared" si="120"/>
        <v>ok</v>
      </c>
      <c r="S244" s="20" t="str">
        <f t="shared" si="121"/>
        <v>ok</v>
      </c>
      <c r="T244" s="23">
        <f>COUNTIFS(O$2:O244,"="&amp;O244,I$2:I244,"="&amp;I244)-1</f>
        <v>1</v>
      </c>
      <c r="U244" s="24">
        <f t="shared" si="122"/>
        <v>8.8001000000000005</v>
      </c>
      <c r="V244" s="21">
        <f t="shared" si="123"/>
        <v>2</v>
      </c>
      <c r="W244" s="25" t="str">
        <f t="shared" si="124"/>
        <v>50mSlower</v>
      </c>
      <c r="X244" s="21" t="str">
        <f t="shared" si="125"/>
        <v>Luca McMullen50mSlower</v>
      </c>
      <c r="Y244" s="22">
        <f t="shared" si="126"/>
        <v>8.8000000000000007</v>
      </c>
      <c r="Z244" s="21">
        <f t="shared" si="127"/>
        <v>8</v>
      </c>
    </row>
    <row r="245" spans="1:26">
      <c r="E245" s="7">
        <v>2</v>
      </c>
      <c r="F245" s="7">
        <v>953</v>
      </c>
      <c r="G245" s="108">
        <v>8.9</v>
      </c>
      <c r="H245" s="91" t="str">
        <f t="shared" si="117"/>
        <v/>
      </c>
      <c r="I245" t="str">
        <f t="shared" si="113"/>
        <v>Samuel Bapty</v>
      </c>
      <c r="J245" s="7" t="str">
        <f t="shared" si="114"/>
        <v>U11</v>
      </c>
      <c r="K245" s="7" t="str">
        <f t="shared" si="115"/>
        <v>M</v>
      </c>
      <c r="L245" t="str">
        <f t="shared" si="116"/>
        <v>Bradford Airedale AC</v>
      </c>
      <c r="M245" s="21" t="str">
        <f t="shared" si="110"/>
        <v>U11</v>
      </c>
      <c r="N245" s="21" t="str">
        <f t="shared" si="111"/>
        <v>M</v>
      </c>
      <c r="O245" s="21" t="str">
        <f t="shared" si="112"/>
        <v>50m</v>
      </c>
      <c r="P245" s="3" t="str">
        <f t="shared" si="118"/>
        <v>ok</v>
      </c>
      <c r="Q245" s="20" t="str">
        <f t="shared" si="119"/>
        <v>ok</v>
      </c>
      <c r="R245" s="20" t="str">
        <f t="shared" si="120"/>
        <v>ok</v>
      </c>
      <c r="S245" s="20" t="str">
        <f t="shared" si="121"/>
        <v>ok</v>
      </c>
      <c r="T245" s="23">
        <f>COUNTIFS(O$2:O245,"="&amp;O245,I$2:I245,"="&amp;I245)-1</f>
        <v>1</v>
      </c>
      <c r="U245" s="24">
        <f t="shared" si="122"/>
        <v>8.9001000000000001</v>
      </c>
      <c r="V245" s="21">
        <f t="shared" si="123"/>
        <v>1</v>
      </c>
      <c r="W245" s="25" t="str">
        <f t="shared" si="124"/>
        <v>50m</v>
      </c>
      <c r="X245" s="21" t="str">
        <f t="shared" si="125"/>
        <v>Samuel Bapty50m</v>
      </c>
      <c r="Y245" s="22">
        <f t="shared" si="126"/>
        <v>8.9</v>
      </c>
      <c r="Z245" s="21">
        <f t="shared" si="127"/>
        <v>9</v>
      </c>
    </row>
    <row r="246" spans="1:26">
      <c r="E246" s="7">
        <v>3</v>
      </c>
      <c r="F246" s="7">
        <v>951</v>
      </c>
      <c r="G246" s="108">
        <v>9.3000000000000007</v>
      </c>
      <c r="H246" s="91" t="str">
        <f t="shared" si="117"/>
        <v/>
      </c>
      <c r="I246" t="str">
        <f t="shared" si="113"/>
        <v>Harley Stringer</v>
      </c>
      <c r="J246" s="7" t="str">
        <f t="shared" si="114"/>
        <v>U11</v>
      </c>
      <c r="K246" s="7" t="str">
        <f t="shared" si="115"/>
        <v>M</v>
      </c>
      <c r="L246" t="str">
        <f t="shared" si="116"/>
        <v>Wakefield District Harriers &amp;AC</v>
      </c>
      <c r="M246" s="21" t="str">
        <f t="shared" si="110"/>
        <v>U11</v>
      </c>
      <c r="N246" s="21" t="str">
        <f t="shared" si="111"/>
        <v>M</v>
      </c>
      <c r="O246" s="21" t="str">
        <f t="shared" si="112"/>
        <v>50m</v>
      </c>
      <c r="P246" s="3" t="str">
        <f t="shared" si="118"/>
        <v>ok</v>
      </c>
      <c r="Q246" s="20" t="str">
        <f t="shared" si="119"/>
        <v>ok</v>
      </c>
      <c r="R246" s="20" t="str">
        <f t="shared" si="120"/>
        <v>ok</v>
      </c>
      <c r="S246" s="20" t="str">
        <f t="shared" si="121"/>
        <v>ok</v>
      </c>
      <c r="T246" s="23">
        <f>COUNTIFS(O$2:O246,"="&amp;O246,I$2:I246,"="&amp;I246)-1</f>
        <v>0</v>
      </c>
      <c r="U246" s="24">
        <f t="shared" si="122"/>
        <v>9.3000000000000007</v>
      </c>
      <c r="V246" s="21">
        <f t="shared" si="123"/>
        <v>1</v>
      </c>
      <c r="W246" s="25" t="str">
        <f t="shared" si="124"/>
        <v>50m</v>
      </c>
      <c r="X246" s="21" t="str">
        <f t="shared" si="125"/>
        <v>Harley Stringer50m</v>
      </c>
      <c r="Y246" s="22">
        <f t="shared" si="126"/>
        <v>9.3000000000000007</v>
      </c>
      <c r="Z246" s="21">
        <f t="shared" si="127"/>
        <v>14</v>
      </c>
    </row>
    <row r="247" spans="1:26">
      <c r="G247" s="108"/>
      <c r="H247" s="91" t="str">
        <f t="shared" si="117"/>
        <v>-</v>
      </c>
      <c r="I247" t="str">
        <f t="shared" si="113"/>
        <v>-</v>
      </c>
      <c r="J247" s="7" t="str">
        <f t="shared" si="114"/>
        <v>-</v>
      </c>
      <c r="K247" s="7" t="str">
        <f t="shared" si="115"/>
        <v>-</v>
      </c>
      <c r="L247" t="str">
        <f t="shared" si="116"/>
        <v>-</v>
      </c>
      <c r="M247" s="21" t="str">
        <f t="shared" si="110"/>
        <v>U11</v>
      </c>
      <c r="N247" s="21" t="str">
        <f t="shared" si="111"/>
        <v>M</v>
      </c>
      <c r="O247" s="21" t="str">
        <f t="shared" si="112"/>
        <v>50m</v>
      </c>
      <c r="P247" s="3" t="str">
        <f t="shared" si="118"/>
        <v>ok</v>
      </c>
      <c r="Q247" s="20" t="str">
        <f t="shared" si="119"/>
        <v>-</v>
      </c>
      <c r="R247" s="20" t="str">
        <f t="shared" si="120"/>
        <v>-</v>
      </c>
      <c r="S247" s="20" t="str">
        <f t="shared" si="121"/>
        <v>-</v>
      </c>
      <c r="T247" s="23">
        <f>COUNTIFS(O$2:O247,"="&amp;O247,I$2:I247,"="&amp;I247)-1</f>
        <v>50</v>
      </c>
      <c r="U247" s="24">
        <f t="shared" si="122"/>
        <v>0</v>
      </c>
      <c r="V247" s="21">
        <f t="shared" si="123"/>
        <v>1</v>
      </c>
      <c r="W247" s="25" t="str">
        <f t="shared" si="124"/>
        <v>50m</v>
      </c>
      <c r="X247" s="21" t="str">
        <f t="shared" si="125"/>
        <v>-50m</v>
      </c>
      <c r="Y247" s="22">
        <f t="shared" si="126"/>
        <v>0</v>
      </c>
      <c r="Z247" s="21">
        <f t="shared" si="127"/>
        <v>1</v>
      </c>
    </row>
    <row r="248" spans="1:26">
      <c r="G248" s="108"/>
      <c r="H248" s="91" t="str">
        <f t="shared" si="117"/>
        <v>-</v>
      </c>
      <c r="I248" t="str">
        <f t="shared" si="113"/>
        <v>-</v>
      </c>
      <c r="J248" s="7" t="str">
        <f t="shared" si="114"/>
        <v>-</v>
      </c>
      <c r="K248" s="7" t="str">
        <f t="shared" si="115"/>
        <v>-</v>
      </c>
      <c r="L248" t="str">
        <f t="shared" si="116"/>
        <v>-</v>
      </c>
      <c r="M248" s="21" t="str">
        <f t="shared" si="110"/>
        <v>U11</v>
      </c>
      <c r="N248" s="21" t="str">
        <f t="shared" si="111"/>
        <v>M</v>
      </c>
      <c r="O248" s="21" t="str">
        <f t="shared" si="112"/>
        <v>50m</v>
      </c>
      <c r="P248" s="3" t="str">
        <f t="shared" si="118"/>
        <v>ok</v>
      </c>
      <c r="Q248" s="20" t="str">
        <f t="shared" si="119"/>
        <v>-</v>
      </c>
      <c r="R248" s="20" t="str">
        <f t="shared" si="120"/>
        <v>-</v>
      </c>
      <c r="S248" s="20" t="str">
        <f t="shared" si="121"/>
        <v>-</v>
      </c>
      <c r="T248" s="23">
        <f>COUNTIFS(O$2:O248,"="&amp;O248,I$2:I248,"="&amp;I248)-1</f>
        <v>51</v>
      </c>
      <c r="U248" s="24">
        <f t="shared" si="122"/>
        <v>0</v>
      </c>
      <c r="V248" s="21">
        <f t="shared" si="123"/>
        <v>1</v>
      </c>
      <c r="W248" s="25" t="str">
        <f t="shared" si="124"/>
        <v>50m</v>
      </c>
      <c r="X248" s="21" t="str">
        <f t="shared" si="125"/>
        <v>-50m</v>
      </c>
      <c r="Y248" s="22">
        <f t="shared" si="126"/>
        <v>0</v>
      </c>
      <c r="Z248" s="21">
        <f t="shared" si="127"/>
        <v>1</v>
      </c>
    </row>
    <row r="249" spans="1:26">
      <c r="A249" t="s">
        <v>108</v>
      </c>
      <c r="B249" t="s">
        <v>1</v>
      </c>
      <c r="C249" t="s">
        <v>250</v>
      </c>
      <c r="D249" s="7">
        <v>4</v>
      </c>
      <c r="E249" s="7">
        <v>1</v>
      </c>
      <c r="F249" s="7">
        <v>950</v>
      </c>
      <c r="G249" s="108">
        <v>8.9</v>
      </c>
      <c r="H249" s="91" t="str">
        <f t="shared" si="117"/>
        <v/>
      </c>
      <c r="I249" t="str">
        <f t="shared" si="113"/>
        <v>Ruaidri Hyland</v>
      </c>
      <c r="J249" s="7" t="str">
        <f t="shared" si="114"/>
        <v>U11</v>
      </c>
      <c r="K249" s="7" t="str">
        <f t="shared" si="115"/>
        <v>M</v>
      </c>
      <c r="L249" t="str">
        <f t="shared" si="116"/>
        <v>Bradford Airedale AC</v>
      </c>
      <c r="M249" s="21" t="str">
        <f t="shared" si="110"/>
        <v>U11</v>
      </c>
      <c r="N249" s="21" t="str">
        <f t="shared" si="111"/>
        <v>M</v>
      </c>
      <c r="O249" s="21" t="str">
        <f t="shared" si="112"/>
        <v>50m</v>
      </c>
      <c r="P249" s="3" t="str">
        <f t="shared" si="118"/>
        <v>ok</v>
      </c>
      <c r="Q249" s="20" t="str">
        <f t="shared" si="119"/>
        <v>ok</v>
      </c>
      <c r="R249" s="20" t="str">
        <f t="shared" si="120"/>
        <v>ok</v>
      </c>
      <c r="S249" s="20" t="str">
        <f t="shared" si="121"/>
        <v>ok</v>
      </c>
      <c r="T249" s="23">
        <f>COUNTIFS(O$2:O249,"="&amp;O249,I$2:I249,"="&amp;I249)-1</f>
        <v>1</v>
      </c>
      <c r="U249" s="24">
        <f t="shared" si="122"/>
        <v>8.9001000000000001</v>
      </c>
      <c r="V249" s="21">
        <f t="shared" si="123"/>
        <v>1</v>
      </c>
      <c r="W249" s="25" t="str">
        <f t="shared" si="124"/>
        <v>50m</v>
      </c>
      <c r="X249" s="21" t="str">
        <f t="shared" si="125"/>
        <v>Ruaidri Hyland50m</v>
      </c>
      <c r="Y249" s="22">
        <f t="shared" si="126"/>
        <v>8.9</v>
      </c>
      <c r="Z249" s="21">
        <f t="shared" si="127"/>
        <v>9</v>
      </c>
    </row>
    <row r="250" spans="1:26">
      <c r="E250" s="7">
        <v>2</v>
      </c>
      <c r="F250" s="7">
        <v>946</v>
      </c>
      <c r="G250" s="108">
        <v>9</v>
      </c>
      <c r="H250" s="91" t="str">
        <f t="shared" si="117"/>
        <v/>
      </c>
      <c r="I250" t="str">
        <f t="shared" si="113"/>
        <v>Thomas Jackson</v>
      </c>
      <c r="J250" s="7" t="str">
        <f t="shared" si="114"/>
        <v>U11</v>
      </c>
      <c r="K250" s="7" t="str">
        <f t="shared" si="115"/>
        <v>M</v>
      </c>
      <c r="L250" t="str">
        <f t="shared" si="116"/>
        <v>Wakefield District Harriers &amp;AC</v>
      </c>
      <c r="M250" s="21" t="str">
        <f t="shared" si="110"/>
        <v>U11</v>
      </c>
      <c r="N250" s="21" t="str">
        <f t="shared" si="111"/>
        <v>M</v>
      </c>
      <c r="O250" s="21" t="str">
        <f t="shared" si="112"/>
        <v>50m</v>
      </c>
      <c r="P250" s="3" t="str">
        <f t="shared" si="118"/>
        <v>ok</v>
      </c>
      <c r="Q250" s="20" t="str">
        <f t="shared" si="119"/>
        <v>ok</v>
      </c>
      <c r="R250" s="20" t="str">
        <f t="shared" si="120"/>
        <v>ok</v>
      </c>
      <c r="S250" s="20" t="str">
        <f t="shared" si="121"/>
        <v>ok</v>
      </c>
      <c r="T250" s="23">
        <f>COUNTIFS(O$2:O250,"="&amp;O250,I$2:I250,"="&amp;I250)-1</f>
        <v>1</v>
      </c>
      <c r="U250" s="24">
        <f t="shared" si="122"/>
        <v>9.0000999999999998</v>
      </c>
      <c r="V250" s="21">
        <f t="shared" si="123"/>
        <v>1</v>
      </c>
      <c r="W250" s="25" t="str">
        <f t="shared" si="124"/>
        <v>50m</v>
      </c>
      <c r="X250" s="21" t="str">
        <f t="shared" si="125"/>
        <v>Thomas Jackson50m</v>
      </c>
      <c r="Y250" s="22">
        <f t="shared" si="126"/>
        <v>9</v>
      </c>
      <c r="Z250" s="21">
        <f t="shared" si="127"/>
        <v>11</v>
      </c>
    </row>
    <row r="251" spans="1:26">
      <c r="E251" s="7">
        <v>3</v>
      </c>
      <c r="F251" s="7">
        <v>955</v>
      </c>
      <c r="G251" s="108">
        <v>9.1</v>
      </c>
      <c r="H251" s="91" t="str">
        <f t="shared" si="117"/>
        <v/>
      </c>
      <c r="I251" t="str">
        <f t="shared" si="113"/>
        <v>Joel Robinson</v>
      </c>
      <c r="J251" s="7" t="str">
        <f t="shared" si="114"/>
        <v>U11</v>
      </c>
      <c r="K251" s="7" t="str">
        <f t="shared" si="115"/>
        <v>M</v>
      </c>
      <c r="L251" t="str">
        <f t="shared" si="116"/>
        <v>Denby Dale AC</v>
      </c>
      <c r="M251" s="21" t="str">
        <f t="shared" si="110"/>
        <v>U11</v>
      </c>
      <c r="N251" s="21" t="str">
        <f t="shared" si="111"/>
        <v>M</v>
      </c>
      <c r="O251" s="21" t="str">
        <f t="shared" si="112"/>
        <v>50m</v>
      </c>
      <c r="P251" s="3" t="str">
        <f t="shared" si="118"/>
        <v>ok</v>
      </c>
      <c r="Q251" s="20" t="str">
        <f t="shared" si="119"/>
        <v>ok</v>
      </c>
      <c r="R251" s="20" t="str">
        <f t="shared" si="120"/>
        <v>ok</v>
      </c>
      <c r="S251" s="20" t="str">
        <f t="shared" si="121"/>
        <v>ok</v>
      </c>
      <c r="T251" s="23">
        <f>COUNTIFS(O$2:O251,"="&amp;O251,I$2:I251,"="&amp;I251)-1</f>
        <v>1</v>
      </c>
      <c r="U251" s="24">
        <f t="shared" si="122"/>
        <v>9.1000999999999994</v>
      </c>
      <c r="V251" s="21">
        <f t="shared" si="123"/>
        <v>1</v>
      </c>
      <c r="W251" s="25" t="str">
        <f t="shared" si="124"/>
        <v>50m</v>
      </c>
      <c r="X251" s="21" t="str">
        <f t="shared" si="125"/>
        <v>Joel Robinson50m</v>
      </c>
      <c r="Y251" s="22">
        <f t="shared" si="126"/>
        <v>9.1</v>
      </c>
      <c r="Z251" s="21">
        <f t="shared" si="127"/>
        <v>12</v>
      </c>
    </row>
    <row r="252" spans="1:26">
      <c r="E252" s="7">
        <v>4</v>
      </c>
      <c r="F252" s="7">
        <v>957</v>
      </c>
      <c r="G252" s="108">
        <v>9.1</v>
      </c>
      <c r="H252" s="91" t="str">
        <f t="shared" si="117"/>
        <v>-</v>
      </c>
      <c r="I252" t="str">
        <f t="shared" si="113"/>
        <v>Nickolas Piliponis</v>
      </c>
      <c r="J252" s="7" t="str">
        <f t="shared" si="114"/>
        <v>U11</v>
      </c>
      <c r="K252" s="7" t="str">
        <f t="shared" si="115"/>
        <v>M</v>
      </c>
      <c r="L252" t="str">
        <f t="shared" si="116"/>
        <v>Bradford Airedale AC</v>
      </c>
      <c r="M252" s="21" t="str">
        <f t="shared" si="110"/>
        <v>U11</v>
      </c>
      <c r="N252" s="21" t="str">
        <f t="shared" si="111"/>
        <v>M</v>
      </c>
      <c r="O252" s="21" t="str">
        <f t="shared" si="112"/>
        <v>50m</v>
      </c>
      <c r="P252" s="3" t="str">
        <f t="shared" si="118"/>
        <v>ok</v>
      </c>
      <c r="Q252" s="20" t="str">
        <f t="shared" si="119"/>
        <v>ok</v>
      </c>
      <c r="R252" s="20" t="str">
        <f t="shared" si="120"/>
        <v>ok</v>
      </c>
      <c r="S252" s="20" t="str">
        <f t="shared" si="121"/>
        <v>ok</v>
      </c>
      <c r="T252" s="23">
        <f>COUNTIFS(O$2:O252,"="&amp;O252,I$2:I252,"="&amp;I252)-1</f>
        <v>1</v>
      </c>
      <c r="U252" s="24">
        <f t="shared" si="122"/>
        <v>9.1000999999999994</v>
      </c>
      <c r="V252" s="21">
        <f t="shared" si="123"/>
        <v>2</v>
      </c>
      <c r="W252" s="25" t="str">
        <f t="shared" si="124"/>
        <v>50mSlower</v>
      </c>
      <c r="X252" s="21" t="str">
        <f t="shared" si="125"/>
        <v>Nickolas Piliponis50mSlower</v>
      </c>
      <c r="Y252" s="22">
        <f t="shared" si="126"/>
        <v>9.1</v>
      </c>
      <c r="Z252" s="21">
        <f t="shared" si="127"/>
        <v>10</v>
      </c>
    </row>
    <row r="253" spans="1:26">
      <c r="G253" s="108"/>
      <c r="H253" s="91" t="str">
        <f t="shared" si="117"/>
        <v>-</v>
      </c>
      <c r="I253" t="str">
        <f t="shared" si="113"/>
        <v>-</v>
      </c>
      <c r="J253" s="7" t="str">
        <f t="shared" si="114"/>
        <v>-</v>
      </c>
      <c r="K253" s="7" t="str">
        <f t="shared" si="115"/>
        <v>-</v>
      </c>
      <c r="L253" t="str">
        <f t="shared" si="116"/>
        <v>-</v>
      </c>
      <c r="M253" s="21" t="str">
        <f t="shared" si="110"/>
        <v>U11</v>
      </c>
      <c r="N253" s="21" t="str">
        <f t="shared" si="111"/>
        <v>M</v>
      </c>
      <c r="O253" s="21" t="str">
        <f t="shared" si="112"/>
        <v>50m</v>
      </c>
      <c r="P253" s="3" t="str">
        <f t="shared" si="118"/>
        <v>ok</v>
      </c>
      <c r="Q253" s="20" t="str">
        <f t="shared" si="119"/>
        <v>-</v>
      </c>
      <c r="R253" s="20" t="str">
        <f t="shared" si="120"/>
        <v>-</v>
      </c>
      <c r="S253" s="20" t="str">
        <f t="shared" si="121"/>
        <v>-</v>
      </c>
      <c r="T253" s="23">
        <f>COUNTIFS(O$2:O253,"="&amp;O253,I$2:I253,"="&amp;I253)-1</f>
        <v>52</v>
      </c>
      <c r="U253" s="24">
        <f t="shared" si="122"/>
        <v>0</v>
      </c>
      <c r="V253" s="21">
        <f t="shared" si="123"/>
        <v>1</v>
      </c>
      <c r="W253" s="25" t="str">
        <f t="shared" si="124"/>
        <v>50m</v>
      </c>
      <c r="X253" s="21" t="str">
        <f t="shared" si="125"/>
        <v>-50m</v>
      </c>
      <c r="Y253" s="22">
        <f t="shared" si="126"/>
        <v>0</v>
      </c>
      <c r="Z253" s="21">
        <f t="shared" si="127"/>
        <v>1</v>
      </c>
    </row>
    <row r="254" spans="1:26">
      <c r="A254" t="s">
        <v>16</v>
      </c>
      <c r="B254" t="s">
        <v>28</v>
      </c>
      <c r="C254" t="s">
        <v>250</v>
      </c>
      <c r="D254" s="7">
        <v>1</v>
      </c>
      <c r="E254" s="7">
        <v>1</v>
      </c>
      <c r="F254" s="7">
        <v>180</v>
      </c>
      <c r="G254" s="108">
        <v>7</v>
      </c>
      <c r="H254" s="91" t="str">
        <f t="shared" si="117"/>
        <v>-</v>
      </c>
      <c r="I254" t="str">
        <f t="shared" si="113"/>
        <v>Sophie Torossian</v>
      </c>
      <c r="J254" s="7" t="str">
        <f t="shared" si="114"/>
        <v>U15</v>
      </c>
      <c r="K254" s="7" t="str">
        <f t="shared" si="115"/>
        <v>F</v>
      </c>
      <c r="L254" t="str">
        <f t="shared" si="116"/>
        <v>Wakefield District Harriers &amp;AC</v>
      </c>
      <c r="M254" s="21" t="str">
        <f t="shared" si="110"/>
        <v>U15</v>
      </c>
      <c r="N254" s="21" t="str">
        <f t="shared" si="111"/>
        <v>F</v>
      </c>
      <c r="O254" s="21" t="str">
        <f t="shared" si="112"/>
        <v>50m</v>
      </c>
      <c r="P254" s="3" t="str">
        <f t="shared" si="118"/>
        <v>ok</v>
      </c>
      <c r="Q254" s="20" t="str">
        <f t="shared" si="119"/>
        <v>ok</v>
      </c>
      <c r="R254" s="20" t="str">
        <f t="shared" si="120"/>
        <v>ok</v>
      </c>
      <c r="S254" s="20" t="str">
        <f t="shared" si="121"/>
        <v>ok</v>
      </c>
      <c r="T254" s="23">
        <f>COUNTIFS(O$2:O254,"="&amp;O254,I$2:I254,"="&amp;I254)-1</f>
        <v>1</v>
      </c>
      <c r="U254" s="24">
        <f t="shared" si="122"/>
        <v>7.0000999999999998</v>
      </c>
      <c r="V254" s="21">
        <f t="shared" si="123"/>
        <v>2</v>
      </c>
      <c r="W254" s="25" t="str">
        <f t="shared" si="124"/>
        <v>50mSlower</v>
      </c>
      <c r="X254" s="21" t="str">
        <f t="shared" si="125"/>
        <v>Sophie Torossian50mSlower</v>
      </c>
      <c r="Y254" s="22">
        <f t="shared" si="126"/>
        <v>7</v>
      </c>
      <c r="Z254" s="21">
        <f t="shared" si="127"/>
        <v>1</v>
      </c>
    </row>
    <row r="255" spans="1:26">
      <c r="E255" s="7">
        <v>2</v>
      </c>
      <c r="F255" s="7">
        <v>179</v>
      </c>
      <c r="G255" s="108">
        <v>7.4</v>
      </c>
      <c r="H255" s="91" t="str">
        <f t="shared" si="117"/>
        <v>-</v>
      </c>
      <c r="I255" t="str">
        <f t="shared" si="113"/>
        <v>Romy Fagan</v>
      </c>
      <c r="J255" s="7" t="str">
        <f t="shared" si="114"/>
        <v>U15</v>
      </c>
      <c r="K255" s="7" t="str">
        <f t="shared" si="115"/>
        <v>F</v>
      </c>
      <c r="L255" t="str">
        <f t="shared" si="116"/>
        <v>Wakefield District Harriers &amp;AC</v>
      </c>
      <c r="M255" s="21" t="str">
        <f t="shared" si="110"/>
        <v>U15</v>
      </c>
      <c r="N255" s="21" t="str">
        <f t="shared" si="111"/>
        <v>F</v>
      </c>
      <c r="O255" s="21" t="str">
        <f t="shared" si="112"/>
        <v>50m</v>
      </c>
      <c r="P255" s="3" t="str">
        <f t="shared" si="118"/>
        <v>ok</v>
      </c>
      <c r="Q255" s="20" t="str">
        <f t="shared" si="119"/>
        <v>ok</v>
      </c>
      <c r="R255" s="20" t="str">
        <f t="shared" si="120"/>
        <v>ok</v>
      </c>
      <c r="S255" s="20" t="str">
        <f t="shared" si="121"/>
        <v>ok</v>
      </c>
      <c r="T255" s="23">
        <f>COUNTIFS(O$2:O255,"="&amp;O255,I$2:I255,"="&amp;I255)-1</f>
        <v>1</v>
      </c>
      <c r="U255" s="24">
        <f t="shared" si="122"/>
        <v>7.4001000000000001</v>
      </c>
      <c r="V255" s="21">
        <f t="shared" si="123"/>
        <v>2</v>
      </c>
      <c r="W255" s="25" t="str">
        <f t="shared" si="124"/>
        <v>50mSlower</v>
      </c>
      <c r="X255" s="21" t="str">
        <f t="shared" si="125"/>
        <v>Romy Fagan50mSlower</v>
      </c>
      <c r="Y255" s="22">
        <f t="shared" si="126"/>
        <v>7.4</v>
      </c>
      <c r="Z255" s="21">
        <f t="shared" si="127"/>
        <v>2</v>
      </c>
    </row>
    <row r="256" spans="1:26">
      <c r="E256" s="7">
        <v>3</v>
      </c>
      <c r="F256" s="7">
        <v>187</v>
      </c>
      <c r="G256" s="108">
        <v>7.5</v>
      </c>
      <c r="H256" s="91" t="str">
        <f t="shared" si="117"/>
        <v>-</v>
      </c>
      <c r="I256" t="str">
        <f t="shared" si="113"/>
        <v>Lily Keeler</v>
      </c>
      <c r="J256" s="7" t="str">
        <f t="shared" si="114"/>
        <v>U15</v>
      </c>
      <c r="K256" s="7" t="str">
        <f t="shared" si="115"/>
        <v>F</v>
      </c>
      <c r="L256" t="str">
        <f t="shared" si="116"/>
        <v>Wakefield District Harriers &amp;AC</v>
      </c>
      <c r="M256" s="21" t="str">
        <f t="shared" si="110"/>
        <v>U15</v>
      </c>
      <c r="N256" s="21" t="str">
        <f t="shared" si="111"/>
        <v>F</v>
      </c>
      <c r="O256" s="21" t="str">
        <f t="shared" si="112"/>
        <v>50m</v>
      </c>
      <c r="P256" s="3" t="str">
        <f t="shared" si="118"/>
        <v>ok</v>
      </c>
      <c r="Q256" s="20" t="str">
        <f t="shared" si="119"/>
        <v>ok</v>
      </c>
      <c r="R256" s="20" t="str">
        <f t="shared" si="120"/>
        <v>ok</v>
      </c>
      <c r="S256" s="20" t="str">
        <f t="shared" si="121"/>
        <v>ok</v>
      </c>
      <c r="T256" s="23">
        <f>COUNTIFS(O$2:O256,"="&amp;O256,I$2:I256,"="&amp;I256)-1</f>
        <v>1</v>
      </c>
      <c r="U256" s="24">
        <f t="shared" si="122"/>
        <v>7.5000999999999998</v>
      </c>
      <c r="V256" s="21">
        <f t="shared" si="123"/>
        <v>2</v>
      </c>
      <c r="W256" s="25" t="str">
        <f t="shared" si="124"/>
        <v>50mSlower</v>
      </c>
      <c r="X256" s="21" t="str">
        <f t="shared" si="125"/>
        <v>Lily Keeler50mSlower</v>
      </c>
      <c r="Y256" s="22">
        <f t="shared" si="126"/>
        <v>7.5</v>
      </c>
      <c r="Z256" s="21">
        <f t="shared" si="127"/>
        <v>3</v>
      </c>
    </row>
    <row r="257" spans="1:26">
      <c r="E257" s="7">
        <v>4</v>
      </c>
      <c r="F257" s="7">
        <v>182</v>
      </c>
      <c r="G257" s="108">
        <v>7.7</v>
      </c>
      <c r="H257" s="91" t="str">
        <f t="shared" si="117"/>
        <v>-</v>
      </c>
      <c r="I257" t="str">
        <f t="shared" si="113"/>
        <v>Layla Ford</v>
      </c>
      <c r="J257" s="7" t="str">
        <f t="shared" si="114"/>
        <v>U15</v>
      </c>
      <c r="K257" s="7" t="str">
        <f t="shared" si="115"/>
        <v>F</v>
      </c>
      <c r="L257" t="str">
        <f t="shared" si="116"/>
        <v>Wakefield District Harriers &amp;AC</v>
      </c>
      <c r="M257" s="21" t="str">
        <f t="shared" si="110"/>
        <v>U15</v>
      </c>
      <c r="N257" s="21" t="str">
        <f t="shared" si="111"/>
        <v>F</v>
      </c>
      <c r="O257" s="21" t="str">
        <f t="shared" si="112"/>
        <v>50m</v>
      </c>
      <c r="P257" s="3" t="str">
        <f t="shared" si="118"/>
        <v>ok</v>
      </c>
      <c r="Q257" s="20" t="str">
        <f t="shared" si="119"/>
        <v>ok</v>
      </c>
      <c r="R257" s="20" t="str">
        <f t="shared" si="120"/>
        <v>ok</v>
      </c>
      <c r="S257" s="20" t="str">
        <f t="shared" si="121"/>
        <v>ok</v>
      </c>
      <c r="T257" s="23">
        <f>COUNTIFS(O$2:O257,"="&amp;O257,I$2:I257,"="&amp;I257)-1</f>
        <v>1</v>
      </c>
      <c r="U257" s="24">
        <f t="shared" si="122"/>
        <v>7.7000999999999999</v>
      </c>
      <c r="V257" s="21">
        <f t="shared" si="123"/>
        <v>2</v>
      </c>
      <c r="W257" s="25" t="str">
        <f t="shared" si="124"/>
        <v>50mSlower</v>
      </c>
      <c r="X257" s="21" t="str">
        <f t="shared" si="125"/>
        <v>Layla Ford50mSlower</v>
      </c>
      <c r="Y257" s="22">
        <f t="shared" si="126"/>
        <v>7.7</v>
      </c>
      <c r="Z257" s="21">
        <f t="shared" si="127"/>
        <v>4</v>
      </c>
    </row>
    <row r="258" spans="1:26">
      <c r="G258" s="108"/>
      <c r="H258" s="91" t="str">
        <f t="shared" si="117"/>
        <v>-</v>
      </c>
      <c r="I258" t="str">
        <f t="shared" si="113"/>
        <v>-</v>
      </c>
      <c r="J258" s="7" t="str">
        <f t="shared" si="114"/>
        <v>-</v>
      </c>
      <c r="K258" s="7" t="str">
        <f t="shared" si="115"/>
        <v>-</v>
      </c>
      <c r="L258" t="str">
        <f t="shared" si="116"/>
        <v>-</v>
      </c>
      <c r="M258" s="21" t="str">
        <f t="shared" si="110"/>
        <v>U15</v>
      </c>
      <c r="N258" s="21" t="str">
        <f t="shared" si="111"/>
        <v>F</v>
      </c>
      <c r="O258" s="21" t="str">
        <f t="shared" si="112"/>
        <v>50m</v>
      </c>
      <c r="P258" s="3" t="str">
        <f t="shared" si="118"/>
        <v>ok</v>
      </c>
      <c r="Q258" s="20" t="str">
        <f t="shared" si="119"/>
        <v>-</v>
      </c>
      <c r="R258" s="20" t="str">
        <f t="shared" si="120"/>
        <v>-</v>
      </c>
      <c r="S258" s="20" t="str">
        <f t="shared" si="121"/>
        <v>-</v>
      </c>
      <c r="T258" s="23">
        <f>COUNTIFS(O$2:O258,"="&amp;O258,I$2:I258,"="&amp;I258)-1</f>
        <v>53</v>
      </c>
      <c r="U258" s="24">
        <f t="shared" si="122"/>
        <v>0</v>
      </c>
      <c r="V258" s="21">
        <f t="shared" si="123"/>
        <v>1</v>
      </c>
      <c r="W258" s="25" t="str">
        <f t="shared" si="124"/>
        <v>50m</v>
      </c>
      <c r="X258" s="21" t="str">
        <f t="shared" si="125"/>
        <v>-50m</v>
      </c>
      <c r="Y258" s="22">
        <f t="shared" si="126"/>
        <v>0</v>
      </c>
      <c r="Z258" s="21">
        <f t="shared" si="127"/>
        <v>1</v>
      </c>
    </row>
    <row r="259" spans="1:26">
      <c r="A259" t="s">
        <v>16</v>
      </c>
      <c r="B259" t="s">
        <v>28</v>
      </c>
      <c r="C259" t="s">
        <v>250</v>
      </c>
      <c r="D259" s="7">
        <v>2</v>
      </c>
      <c r="E259" s="7">
        <v>1</v>
      </c>
      <c r="F259" s="7">
        <v>177</v>
      </c>
      <c r="G259" s="108">
        <v>7.6</v>
      </c>
      <c r="H259" s="91">
        <f t="shared" si="117"/>
        <v>3</v>
      </c>
      <c r="I259" t="str">
        <f t="shared" si="113"/>
        <v>Maisie Sayles</v>
      </c>
      <c r="J259" s="7" t="str">
        <f t="shared" si="114"/>
        <v>U15</v>
      </c>
      <c r="K259" s="7" t="str">
        <f t="shared" si="115"/>
        <v>F</v>
      </c>
      <c r="L259" t="str">
        <f t="shared" si="116"/>
        <v>Wakefield District Harriers &amp;AC</v>
      </c>
      <c r="M259" s="21" t="str">
        <f t="shared" si="110"/>
        <v>U15</v>
      </c>
      <c r="N259" s="21" t="str">
        <f t="shared" si="111"/>
        <v>F</v>
      </c>
      <c r="O259" s="21" t="str">
        <f t="shared" si="112"/>
        <v>50m</v>
      </c>
      <c r="P259" s="3" t="str">
        <f t="shared" si="118"/>
        <v>ok</v>
      </c>
      <c r="Q259" s="20" t="str">
        <f t="shared" si="119"/>
        <v>ok</v>
      </c>
      <c r="R259" s="20" t="str">
        <f t="shared" si="120"/>
        <v>ok</v>
      </c>
      <c r="S259" s="20" t="str">
        <f t="shared" si="121"/>
        <v>ok</v>
      </c>
      <c r="T259" s="23">
        <f>COUNTIFS(O$2:O259,"="&amp;O259,I$2:I259,"="&amp;I259)-1</f>
        <v>1</v>
      </c>
      <c r="U259" s="24">
        <f t="shared" si="122"/>
        <v>7.6000999999999994</v>
      </c>
      <c r="V259" s="21">
        <f t="shared" si="123"/>
        <v>1</v>
      </c>
      <c r="W259" s="25" t="str">
        <f t="shared" si="124"/>
        <v>50m</v>
      </c>
      <c r="X259" s="21" t="str">
        <f t="shared" si="125"/>
        <v>Maisie Sayles50m</v>
      </c>
      <c r="Y259" s="22">
        <f t="shared" si="126"/>
        <v>7.6</v>
      </c>
      <c r="Z259" s="21">
        <f t="shared" si="127"/>
        <v>4</v>
      </c>
    </row>
    <row r="260" spans="1:26">
      <c r="E260" s="7">
        <v>2</v>
      </c>
      <c r="F260" s="7">
        <v>193</v>
      </c>
      <c r="G260" s="108">
        <v>7.7</v>
      </c>
      <c r="H260" s="91" t="str">
        <f t="shared" si="117"/>
        <v>-</v>
      </c>
      <c r="I260" t="str">
        <f t="shared" si="113"/>
        <v>Betsie Barratt</v>
      </c>
      <c r="J260" s="7" t="str">
        <f t="shared" si="114"/>
        <v>U15</v>
      </c>
      <c r="K260" s="7" t="str">
        <f t="shared" si="115"/>
        <v>F</v>
      </c>
      <c r="L260" t="str">
        <f t="shared" si="116"/>
        <v>Rothwell Harriers &amp;AC</v>
      </c>
      <c r="M260" s="21" t="str">
        <f t="shared" si="110"/>
        <v>U15</v>
      </c>
      <c r="N260" s="21" t="str">
        <f t="shared" si="111"/>
        <v>F</v>
      </c>
      <c r="O260" s="21" t="str">
        <f t="shared" si="112"/>
        <v>50m</v>
      </c>
      <c r="P260" s="3" t="str">
        <f t="shared" si="118"/>
        <v>ok</v>
      </c>
      <c r="Q260" s="20" t="str">
        <f t="shared" si="119"/>
        <v>ok</v>
      </c>
      <c r="R260" s="20" t="str">
        <f t="shared" si="120"/>
        <v>ok</v>
      </c>
      <c r="S260" s="20" t="str">
        <f t="shared" si="121"/>
        <v>ok</v>
      </c>
      <c r="T260" s="23">
        <f>COUNTIFS(O$2:O260,"="&amp;O260,I$2:I260,"="&amp;I260)-1</f>
        <v>1</v>
      </c>
      <c r="U260" s="24">
        <f t="shared" si="122"/>
        <v>7.7000999999999999</v>
      </c>
      <c r="V260" s="21">
        <f t="shared" si="123"/>
        <v>2</v>
      </c>
      <c r="W260" s="25" t="str">
        <f t="shared" si="124"/>
        <v>50mSlower</v>
      </c>
      <c r="X260" s="21" t="str">
        <f t="shared" si="125"/>
        <v>Betsie Barratt50mSlower</v>
      </c>
      <c r="Y260" s="22">
        <f t="shared" si="126"/>
        <v>7.7</v>
      </c>
      <c r="Z260" s="21">
        <f t="shared" si="127"/>
        <v>4</v>
      </c>
    </row>
    <row r="261" spans="1:26">
      <c r="E261" s="7">
        <v>3</v>
      </c>
      <c r="F261" s="7">
        <v>184</v>
      </c>
      <c r="G261" s="108">
        <v>7.8</v>
      </c>
      <c r="H261" s="91" t="str">
        <f t="shared" si="117"/>
        <v>-</v>
      </c>
      <c r="I261" t="str">
        <f t="shared" si="113"/>
        <v>Neve Arundel</v>
      </c>
      <c r="J261" s="7" t="str">
        <f t="shared" si="114"/>
        <v>U15</v>
      </c>
      <c r="K261" s="7" t="str">
        <f t="shared" si="115"/>
        <v>F</v>
      </c>
      <c r="L261" t="str">
        <f t="shared" si="116"/>
        <v>Wakefield District Harriers &amp;AC</v>
      </c>
      <c r="M261" s="21" t="str">
        <f t="shared" ref="M261:M324" si="128">IF(A261="",M260,TRIM(LEFT(A261,4)))</f>
        <v>U15</v>
      </c>
      <c r="N261" s="21" t="str">
        <f t="shared" ref="N261:N324" si="129">IF(B261="",N260,TRIM(LEFT(B261,4)))</f>
        <v>F</v>
      </c>
      <c r="O261" s="21" t="str">
        <f t="shared" ref="O261:O324" si="130">IF(C261="",O260,TRIM(LEFT(C261,4)))</f>
        <v>50m</v>
      </c>
      <c r="P261" s="3" t="str">
        <f t="shared" si="118"/>
        <v>ok</v>
      </c>
      <c r="Q261" s="20" t="str">
        <f t="shared" si="119"/>
        <v>ok</v>
      </c>
      <c r="R261" s="20" t="str">
        <f t="shared" si="120"/>
        <v>ok</v>
      </c>
      <c r="S261" s="20" t="str">
        <f t="shared" si="121"/>
        <v>ok</v>
      </c>
      <c r="T261" s="23">
        <f>COUNTIFS(O$2:O261,"="&amp;O261,I$2:I261,"="&amp;I261)-1</f>
        <v>1</v>
      </c>
      <c r="U261" s="24">
        <f t="shared" si="122"/>
        <v>7.8000999999999996</v>
      </c>
      <c r="V261" s="21">
        <f t="shared" si="123"/>
        <v>2</v>
      </c>
      <c r="W261" s="25" t="str">
        <f t="shared" si="124"/>
        <v>50mSlower</v>
      </c>
      <c r="X261" s="21" t="str">
        <f t="shared" si="125"/>
        <v>Neve Arundel50mSlower</v>
      </c>
      <c r="Y261" s="22">
        <f t="shared" si="126"/>
        <v>7.8</v>
      </c>
      <c r="Z261" s="21">
        <f t="shared" si="127"/>
        <v>7</v>
      </c>
    </row>
    <row r="262" spans="1:26">
      <c r="E262" s="7">
        <v>4</v>
      </c>
      <c r="F262" s="7">
        <v>991</v>
      </c>
      <c r="G262" s="108">
        <v>7.8</v>
      </c>
      <c r="H262" s="91" t="str">
        <f t="shared" si="117"/>
        <v>-</v>
      </c>
      <c r="I262" t="str">
        <f t="shared" si="113"/>
        <v>Indira Banerjee</v>
      </c>
      <c r="J262" s="7" t="str">
        <f t="shared" si="114"/>
        <v>U15</v>
      </c>
      <c r="K262" s="7" t="str">
        <f t="shared" si="115"/>
        <v>F</v>
      </c>
      <c r="L262" t="str">
        <f t="shared" si="116"/>
        <v>Valley Striders AC</v>
      </c>
      <c r="M262" s="21" t="str">
        <f t="shared" si="128"/>
        <v>U15</v>
      </c>
      <c r="N262" s="21" t="str">
        <f t="shared" si="129"/>
        <v>F</v>
      </c>
      <c r="O262" s="21" t="str">
        <f t="shared" si="130"/>
        <v>50m</v>
      </c>
      <c r="P262" s="3" t="str">
        <f t="shared" si="118"/>
        <v>ok</v>
      </c>
      <c r="Q262" s="20" t="str">
        <f t="shared" si="119"/>
        <v>ok</v>
      </c>
      <c r="R262" s="20" t="str">
        <f t="shared" si="120"/>
        <v>ok</v>
      </c>
      <c r="S262" s="20" t="str">
        <f t="shared" si="121"/>
        <v>ok</v>
      </c>
      <c r="T262" s="23">
        <f>COUNTIFS(O$2:O262,"="&amp;O262,I$2:I262,"="&amp;I262)-1</f>
        <v>1</v>
      </c>
      <c r="U262" s="24">
        <f t="shared" si="122"/>
        <v>7.8000999999999996</v>
      </c>
      <c r="V262" s="21">
        <f t="shared" si="123"/>
        <v>2</v>
      </c>
      <c r="W262" s="25" t="str">
        <f t="shared" si="124"/>
        <v>50mSlower</v>
      </c>
      <c r="X262" s="21" t="str">
        <f t="shared" si="125"/>
        <v>Indira Banerjee50mSlower</v>
      </c>
      <c r="Y262" s="22">
        <f t="shared" si="126"/>
        <v>7.8</v>
      </c>
      <c r="Z262" s="21">
        <f t="shared" si="127"/>
        <v>7</v>
      </c>
    </row>
    <row r="263" spans="1:26">
      <c r="G263" s="108"/>
      <c r="H263" s="91" t="str">
        <f t="shared" si="117"/>
        <v>-</v>
      </c>
      <c r="I263" t="str">
        <f t="shared" ref="I263:I326" si="131">IF($F263="","-",VLOOKUP($F263,Entry_numbers,2,FALSE))</f>
        <v>-</v>
      </c>
      <c r="J263" s="7" t="str">
        <f t="shared" ref="J263:J326" si="132">IF($F263="","-",VLOOKUP($F263,Entry_numbers,21,FALSE))</f>
        <v>-</v>
      </c>
      <c r="K263" s="7" t="str">
        <f t="shared" ref="K263:K326" si="133">IF($F263="","-",VLOOKUP($F263,Entry_numbers,20,FALSE))</f>
        <v>-</v>
      </c>
      <c r="L263" t="str">
        <f t="shared" ref="L263:L326" si="134">IF($F263="","-",VLOOKUP($F263,Entry_numbers,3,FALSE))</f>
        <v>-</v>
      </c>
      <c r="M263" s="21" t="str">
        <f t="shared" si="128"/>
        <v>U15</v>
      </c>
      <c r="N263" s="21" t="str">
        <f t="shared" si="129"/>
        <v>F</v>
      </c>
      <c r="O263" s="21" t="str">
        <f t="shared" si="130"/>
        <v>50m</v>
      </c>
      <c r="P263" s="3" t="str">
        <f t="shared" si="118"/>
        <v>ok</v>
      </c>
      <c r="Q263" s="20" t="str">
        <f t="shared" si="119"/>
        <v>-</v>
      </c>
      <c r="R263" s="20" t="str">
        <f t="shared" si="120"/>
        <v>-</v>
      </c>
      <c r="S263" s="20" t="str">
        <f t="shared" si="121"/>
        <v>-</v>
      </c>
      <c r="T263" s="23">
        <f>COUNTIFS(O$2:O263,"="&amp;O263,I$2:I263,"="&amp;I263)-1</f>
        <v>54</v>
      </c>
      <c r="U263" s="24">
        <f t="shared" si="122"/>
        <v>0</v>
      </c>
      <c r="V263" s="21">
        <f t="shared" si="123"/>
        <v>1</v>
      </c>
      <c r="W263" s="25" t="str">
        <f t="shared" si="124"/>
        <v>50m</v>
      </c>
      <c r="X263" s="21" t="str">
        <f t="shared" si="125"/>
        <v>-50m</v>
      </c>
      <c r="Y263" s="22">
        <f t="shared" si="126"/>
        <v>0</v>
      </c>
      <c r="Z263" s="21">
        <f t="shared" si="127"/>
        <v>1</v>
      </c>
    </row>
    <row r="264" spans="1:26">
      <c r="A264" t="s">
        <v>16</v>
      </c>
      <c r="B264" t="s">
        <v>28</v>
      </c>
      <c r="C264" t="s">
        <v>250</v>
      </c>
      <c r="D264" s="7">
        <v>3</v>
      </c>
      <c r="E264" s="7">
        <v>1</v>
      </c>
      <c r="F264" s="7">
        <v>321</v>
      </c>
      <c r="G264" s="108">
        <v>8</v>
      </c>
      <c r="H264" s="91" t="str">
        <f t="shared" ref="H264:H327" si="135">IF(P264="error","ERR",IF(RIGHT(W264,6)="slower","-",IF(F264="","-",IF(Z264=1,7,IF(Z264&gt;6,"",7-Z264)))))</f>
        <v/>
      </c>
      <c r="I264" t="str">
        <f t="shared" si="131"/>
        <v>Isabelle Wilkinson</v>
      </c>
      <c r="J264" s="7" t="str">
        <f t="shared" si="132"/>
        <v>U15</v>
      </c>
      <c r="K264" s="7" t="str">
        <f t="shared" si="133"/>
        <v>F</v>
      </c>
      <c r="L264" t="str">
        <f t="shared" si="134"/>
        <v>Hallamshire Harriers Sheffield</v>
      </c>
      <c r="M264" s="21" t="str">
        <f t="shared" si="128"/>
        <v>U15</v>
      </c>
      <c r="N264" s="21" t="str">
        <f t="shared" si="129"/>
        <v>F</v>
      </c>
      <c r="O264" s="21" t="str">
        <f t="shared" si="130"/>
        <v>50m</v>
      </c>
      <c r="P264" s="3" t="str">
        <f t="shared" si="118"/>
        <v>ok</v>
      </c>
      <c r="Q264" s="20" t="str">
        <f t="shared" si="119"/>
        <v>ok</v>
      </c>
      <c r="R264" s="20" t="str">
        <f t="shared" si="120"/>
        <v>ok</v>
      </c>
      <c r="S264" s="20" t="str">
        <f t="shared" si="121"/>
        <v>ok</v>
      </c>
      <c r="T264" s="23">
        <f>COUNTIFS(O$2:O264,"="&amp;O264,I$2:I264,"="&amp;I264)-1</f>
        <v>1</v>
      </c>
      <c r="U264" s="24">
        <f t="shared" si="122"/>
        <v>8.0000999999999998</v>
      </c>
      <c r="V264" s="21">
        <f t="shared" si="123"/>
        <v>1</v>
      </c>
      <c r="W264" s="25" t="str">
        <f t="shared" si="124"/>
        <v>50m</v>
      </c>
      <c r="X264" s="21" t="str">
        <f t="shared" si="125"/>
        <v>Isabelle Wilkinson50m</v>
      </c>
      <c r="Y264" s="22">
        <f t="shared" si="126"/>
        <v>8</v>
      </c>
      <c r="Z264" s="21">
        <f t="shared" si="127"/>
        <v>9</v>
      </c>
    </row>
    <row r="265" spans="1:26">
      <c r="E265" s="7">
        <v>2</v>
      </c>
      <c r="F265" s="7">
        <v>380</v>
      </c>
      <c r="G265" s="108">
        <v>8.1999999999999993</v>
      </c>
      <c r="H265" s="91" t="str">
        <f t="shared" si="135"/>
        <v>-</v>
      </c>
      <c r="I265" t="str">
        <f t="shared" si="131"/>
        <v>Jessica Gilbert</v>
      </c>
      <c r="J265" s="7" t="str">
        <f t="shared" si="132"/>
        <v>U15</v>
      </c>
      <c r="K265" s="7" t="str">
        <f t="shared" si="133"/>
        <v>F</v>
      </c>
      <c r="L265" t="str">
        <f t="shared" si="134"/>
        <v>Wakefield District Harriers &amp;AC</v>
      </c>
      <c r="M265" s="21" t="str">
        <f t="shared" si="128"/>
        <v>U15</v>
      </c>
      <c r="N265" s="21" t="str">
        <f t="shared" si="129"/>
        <v>F</v>
      </c>
      <c r="O265" s="21" t="str">
        <f t="shared" si="130"/>
        <v>50m</v>
      </c>
      <c r="P265" s="3" t="str">
        <f t="shared" ref="P265:P328" si="136">IF(OR(O265="50m",O265="50mh"),"ok","ERROR")</f>
        <v>ok</v>
      </c>
      <c r="Q265" s="20" t="str">
        <f t="shared" ref="Q265:Q328" si="137">IF($F265="","-",IF(ISNA(VLOOKUP(I265,Entry_names,1,FALSE)),"error","ok"))</f>
        <v>ok</v>
      </c>
      <c r="R265" s="20" t="str">
        <f t="shared" ref="R265:R328" si="138">IF($F265="","-",IF(J265=M265,"ok","QUERY"))</f>
        <v>ok</v>
      </c>
      <c r="S265" s="20" t="str">
        <f t="shared" ref="S265:S328" si="139">IF($F265="","-",IF(K265=N265,"ok","QUERY"))</f>
        <v>ok</v>
      </c>
      <c r="T265" s="23">
        <f>COUNTIFS(O$2:O265,"="&amp;O265,I$2:I265,"="&amp;I265)-1</f>
        <v>1</v>
      </c>
      <c r="U265" s="24">
        <f t="shared" ref="U265:U328" si="140">IF(G265=0,0,G265+T265/10000)</f>
        <v>8.2000999999999991</v>
      </c>
      <c r="V265" s="21">
        <f t="shared" ref="V265:V328" si="141">COUNTIFS(I$2:I$1518,"="&amp;I265,O$2:O$1518,"="&amp;O265,U$2:U$1518,"&lt;"&amp;U265)+1</f>
        <v>2</v>
      </c>
      <c r="W265" s="25" t="str">
        <f t="shared" ref="W265:W328" si="142">O265&amp;IF(V265&gt;1,"Slower","")</f>
        <v>50mSlower</v>
      </c>
      <c r="X265" s="21" t="str">
        <f t="shared" ref="X265:X328" si="143">I265&amp;W265</f>
        <v>Jessica Gilbert50mSlower</v>
      </c>
      <c r="Y265" s="22">
        <f t="shared" ref="Y265:Y328" si="144">G265</f>
        <v>8.1999999999999993</v>
      </c>
      <c r="Z265" s="21">
        <f t="shared" ref="Z265:Z328" si="145">COUNTIFS(K$2:K$1518,"="&amp;K265,J$2:J$1518,"="&amp;J265,W$2:W$1518,"="&amp;W265,Y$2:Y$1518,"&lt;"&amp;Y265)+1</f>
        <v>10</v>
      </c>
    </row>
    <row r="266" spans="1:26">
      <c r="E266" s="7">
        <v>3</v>
      </c>
      <c r="F266" s="7">
        <v>198</v>
      </c>
      <c r="G266" s="108">
        <v>8.6</v>
      </c>
      <c r="H266" s="91" t="str">
        <f t="shared" si="135"/>
        <v>-</v>
      </c>
      <c r="I266" t="str">
        <f t="shared" si="131"/>
        <v>Hana Hussein</v>
      </c>
      <c r="J266" s="7" t="str">
        <f t="shared" si="132"/>
        <v>U15</v>
      </c>
      <c r="K266" s="7" t="str">
        <f t="shared" si="133"/>
        <v>F</v>
      </c>
      <c r="L266" t="str">
        <f t="shared" si="134"/>
        <v>Rothwell Harriers &amp;AC</v>
      </c>
      <c r="M266" s="21" t="str">
        <f t="shared" si="128"/>
        <v>U15</v>
      </c>
      <c r="N266" s="21" t="str">
        <f t="shared" si="129"/>
        <v>F</v>
      </c>
      <c r="O266" s="21" t="str">
        <f t="shared" si="130"/>
        <v>50m</v>
      </c>
      <c r="P266" s="3" t="str">
        <f t="shared" si="136"/>
        <v>ok</v>
      </c>
      <c r="Q266" s="20" t="str">
        <f t="shared" si="137"/>
        <v>ok</v>
      </c>
      <c r="R266" s="20" t="str">
        <f t="shared" si="138"/>
        <v>ok</v>
      </c>
      <c r="S266" s="20" t="str">
        <f t="shared" si="139"/>
        <v>ok</v>
      </c>
      <c r="T266" s="23">
        <f>COUNTIFS(O$2:O266,"="&amp;O266,I$2:I266,"="&amp;I266)-1</f>
        <v>1</v>
      </c>
      <c r="U266" s="24">
        <f t="shared" si="140"/>
        <v>8.6000999999999994</v>
      </c>
      <c r="V266" s="21">
        <f t="shared" si="141"/>
        <v>2</v>
      </c>
      <c r="W266" s="25" t="str">
        <f t="shared" si="142"/>
        <v>50mSlower</v>
      </c>
      <c r="X266" s="21" t="str">
        <f t="shared" si="143"/>
        <v>Hana Hussein50mSlower</v>
      </c>
      <c r="Y266" s="22">
        <f t="shared" si="144"/>
        <v>8.6</v>
      </c>
      <c r="Z266" s="21">
        <f t="shared" si="145"/>
        <v>11</v>
      </c>
    </row>
    <row r="267" spans="1:26">
      <c r="G267" s="108"/>
      <c r="H267" s="91" t="str">
        <f t="shared" si="135"/>
        <v>-</v>
      </c>
      <c r="I267" t="str">
        <f t="shared" si="131"/>
        <v>-</v>
      </c>
      <c r="J267" s="7" t="str">
        <f t="shared" si="132"/>
        <v>-</v>
      </c>
      <c r="K267" s="7" t="str">
        <f t="shared" si="133"/>
        <v>-</v>
      </c>
      <c r="L267" t="str">
        <f t="shared" si="134"/>
        <v>-</v>
      </c>
      <c r="M267" s="21" t="str">
        <f t="shared" si="128"/>
        <v>U15</v>
      </c>
      <c r="N267" s="21" t="str">
        <f t="shared" si="129"/>
        <v>F</v>
      </c>
      <c r="O267" s="21" t="str">
        <f t="shared" si="130"/>
        <v>50m</v>
      </c>
      <c r="P267" s="3" t="str">
        <f t="shared" si="136"/>
        <v>ok</v>
      </c>
      <c r="Q267" s="20" t="str">
        <f t="shared" si="137"/>
        <v>-</v>
      </c>
      <c r="R267" s="20" t="str">
        <f t="shared" si="138"/>
        <v>-</v>
      </c>
      <c r="S267" s="20" t="str">
        <f t="shared" si="139"/>
        <v>-</v>
      </c>
      <c r="T267" s="23">
        <f>COUNTIFS(O$2:O267,"="&amp;O267,I$2:I267,"="&amp;I267)-1</f>
        <v>55</v>
      </c>
      <c r="U267" s="24">
        <f t="shared" si="140"/>
        <v>0</v>
      </c>
      <c r="V267" s="21">
        <f t="shared" si="141"/>
        <v>1</v>
      </c>
      <c r="W267" s="25" t="str">
        <f t="shared" si="142"/>
        <v>50m</v>
      </c>
      <c r="X267" s="21" t="str">
        <f t="shared" si="143"/>
        <v>-50m</v>
      </c>
      <c r="Y267" s="22">
        <f t="shared" si="144"/>
        <v>0</v>
      </c>
      <c r="Z267" s="21">
        <f t="shared" si="145"/>
        <v>1</v>
      </c>
    </row>
    <row r="268" spans="1:26">
      <c r="G268" s="108"/>
      <c r="H268" s="91" t="str">
        <f t="shared" si="135"/>
        <v>-</v>
      </c>
      <c r="I268" t="str">
        <f t="shared" si="131"/>
        <v>-</v>
      </c>
      <c r="J268" s="7" t="str">
        <f t="shared" si="132"/>
        <v>-</v>
      </c>
      <c r="K268" s="7" t="str">
        <f t="shared" si="133"/>
        <v>-</v>
      </c>
      <c r="L268" t="str">
        <f t="shared" si="134"/>
        <v>-</v>
      </c>
      <c r="M268" s="21" t="str">
        <f t="shared" si="128"/>
        <v>U15</v>
      </c>
      <c r="N268" s="21" t="str">
        <f t="shared" si="129"/>
        <v>F</v>
      </c>
      <c r="O268" s="21" t="str">
        <f t="shared" si="130"/>
        <v>50m</v>
      </c>
      <c r="P268" s="3" t="str">
        <f t="shared" si="136"/>
        <v>ok</v>
      </c>
      <c r="Q268" s="20" t="str">
        <f t="shared" si="137"/>
        <v>-</v>
      </c>
      <c r="R268" s="20" t="str">
        <f t="shared" si="138"/>
        <v>-</v>
      </c>
      <c r="S268" s="20" t="str">
        <f t="shared" si="139"/>
        <v>-</v>
      </c>
      <c r="T268" s="23">
        <f>COUNTIFS(O$2:O268,"="&amp;O268,I$2:I268,"="&amp;I268)-1</f>
        <v>56</v>
      </c>
      <c r="U268" s="24">
        <f t="shared" si="140"/>
        <v>0</v>
      </c>
      <c r="V268" s="21">
        <f t="shared" si="141"/>
        <v>1</v>
      </c>
      <c r="W268" s="25" t="str">
        <f t="shared" si="142"/>
        <v>50m</v>
      </c>
      <c r="X268" s="21" t="str">
        <f t="shared" si="143"/>
        <v>-50m</v>
      </c>
      <c r="Y268" s="22">
        <f t="shared" si="144"/>
        <v>0</v>
      </c>
      <c r="Z268" s="21">
        <f t="shared" si="145"/>
        <v>1</v>
      </c>
    </row>
    <row r="269" spans="1:26">
      <c r="A269" t="s">
        <v>16</v>
      </c>
      <c r="B269" t="s">
        <v>1</v>
      </c>
      <c r="C269" t="s">
        <v>250</v>
      </c>
      <c r="D269" s="7">
        <v>1</v>
      </c>
      <c r="E269" s="7">
        <v>1</v>
      </c>
      <c r="F269" s="7">
        <v>160</v>
      </c>
      <c r="G269" s="108">
        <v>6.5</v>
      </c>
      <c r="H269" s="91" t="str">
        <f t="shared" si="135"/>
        <v>-</v>
      </c>
      <c r="I269" t="str">
        <f t="shared" si="131"/>
        <v>Benjamin Jackson</v>
      </c>
      <c r="J269" s="7" t="str">
        <f t="shared" si="132"/>
        <v>U15</v>
      </c>
      <c r="K269" s="7" t="str">
        <f t="shared" si="133"/>
        <v>M</v>
      </c>
      <c r="L269" t="str">
        <f t="shared" si="134"/>
        <v>Wakefield District Harriers &amp;AC</v>
      </c>
      <c r="M269" s="21" t="str">
        <f t="shared" si="128"/>
        <v>U15</v>
      </c>
      <c r="N269" s="21" t="str">
        <f t="shared" si="129"/>
        <v>M</v>
      </c>
      <c r="O269" s="21" t="str">
        <f t="shared" si="130"/>
        <v>50m</v>
      </c>
      <c r="P269" s="3" t="str">
        <f t="shared" si="136"/>
        <v>ok</v>
      </c>
      <c r="Q269" s="20" t="str">
        <f t="shared" si="137"/>
        <v>ok</v>
      </c>
      <c r="R269" s="20" t="str">
        <f t="shared" si="138"/>
        <v>ok</v>
      </c>
      <c r="S269" s="20" t="str">
        <f t="shared" si="139"/>
        <v>ok</v>
      </c>
      <c r="T269" s="23">
        <f>COUNTIFS(O$2:O269,"="&amp;O269,I$2:I269,"="&amp;I269)-1</f>
        <v>1</v>
      </c>
      <c r="U269" s="24">
        <f t="shared" si="140"/>
        <v>6.5000999999999998</v>
      </c>
      <c r="V269" s="21">
        <f t="shared" si="141"/>
        <v>2</v>
      </c>
      <c r="W269" s="25" t="str">
        <f t="shared" si="142"/>
        <v>50mSlower</v>
      </c>
      <c r="X269" s="21" t="str">
        <f t="shared" si="143"/>
        <v>Benjamin Jackson50mSlower</v>
      </c>
      <c r="Y269" s="22">
        <f t="shared" si="144"/>
        <v>6.5</v>
      </c>
      <c r="Z269" s="21">
        <f t="shared" si="145"/>
        <v>1</v>
      </c>
    </row>
    <row r="270" spans="1:26">
      <c r="E270" s="7">
        <v>2</v>
      </c>
      <c r="F270" s="7">
        <v>84</v>
      </c>
      <c r="G270" s="108">
        <v>7.1</v>
      </c>
      <c r="H270" s="91" t="str">
        <f t="shared" si="135"/>
        <v>-</v>
      </c>
      <c r="I270" t="str">
        <f t="shared" si="131"/>
        <v>Dominic Felix</v>
      </c>
      <c r="J270" s="7" t="str">
        <f t="shared" si="132"/>
        <v>U15</v>
      </c>
      <c r="K270" s="7" t="str">
        <f t="shared" si="133"/>
        <v>M</v>
      </c>
      <c r="L270" t="str">
        <f t="shared" si="134"/>
        <v>City of Stoke AC</v>
      </c>
      <c r="M270" s="21" t="str">
        <f t="shared" si="128"/>
        <v>U15</v>
      </c>
      <c r="N270" s="21" t="str">
        <f t="shared" si="129"/>
        <v>M</v>
      </c>
      <c r="O270" s="21" t="str">
        <f t="shared" si="130"/>
        <v>50m</v>
      </c>
      <c r="P270" s="3" t="str">
        <f t="shared" si="136"/>
        <v>ok</v>
      </c>
      <c r="Q270" s="20" t="str">
        <f t="shared" si="137"/>
        <v>ok</v>
      </c>
      <c r="R270" s="20" t="str">
        <f t="shared" si="138"/>
        <v>ok</v>
      </c>
      <c r="S270" s="20" t="str">
        <f t="shared" si="139"/>
        <v>ok</v>
      </c>
      <c r="T270" s="23">
        <f>COUNTIFS(O$2:O270,"="&amp;O270,I$2:I270,"="&amp;I270)-1</f>
        <v>1</v>
      </c>
      <c r="U270" s="24">
        <f t="shared" si="140"/>
        <v>7.1000999999999994</v>
      </c>
      <c r="V270" s="21">
        <f t="shared" si="141"/>
        <v>2</v>
      </c>
      <c r="W270" s="25" t="str">
        <f t="shared" si="142"/>
        <v>50mSlower</v>
      </c>
      <c r="X270" s="21" t="str">
        <f t="shared" si="143"/>
        <v>Dominic Felix50mSlower</v>
      </c>
      <c r="Y270" s="22">
        <f t="shared" si="144"/>
        <v>7.1</v>
      </c>
      <c r="Z270" s="21">
        <f t="shared" si="145"/>
        <v>2</v>
      </c>
    </row>
    <row r="271" spans="1:26">
      <c r="E271" s="7">
        <v>3</v>
      </c>
      <c r="F271" s="7">
        <v>158</v>
      </c>
      <c r="G271" s="108">
        <v>7.2</v>
      </c>
      <c r="H271" s="91" t="str">
        <f t="shared" si="135"/>
        <v>-</v>
      </c>
      <c r="I271" t="str">
        <f t="shared" si="131"/>
        <v>Oliver Gee</v>
      </c>
      <c r="J271" s="7" t="str">
        <f t="shared" si="132"/>
        <v>U15</v>
      </c>
      <c r="K271" s="7" t="str">
        <f t="shared" si="133"/>
        <v>M</v>
      </c>
      <c r="L271" t="str">
        <f t="shared" si="134"/>
        <v>Wakefield District Harriers &amp;AC</v>
      </c>
      <c r="M271" s="21" t="str">
        <f t="shared" si="128"/>
        <v>U15</v>
      </c>
      <c r="N271" s="21" t="str">
        <f t="shared" si="129"/>
        <v>M</v>
      </c>
      <c r="O271" s="21" t="str">
        <f t="shared" si="130"/>
        <v>50m</v>
      </c>
      <c r="P271" s="3" t="str">
        <f t="shared" si="136"/>
        <v>ok</v>
      </c>
      <c r="Q271" s="20" t="str">
        <f t="shared" si="137"/>
        <v>ok</v>
      </c>
      <c r="R271" s="20" t="str">
        <f t="shared" si="138"/>
        <v>ok</v>
      </c>
      <c r="S271" s="20" t="str">
        <f t="shared" si="139"/>
        <v>ok</v>
      </c>
      <c r="T271" s="23">
        <f>COUNTIFS(O$2:O271,"="&amp;O271,I$2:I271,"="&amp;I271)-1</f>
        <v>1</v>
      </c>
      <c r="U271" s="24">
        <f t="shared" si="140"/>
        <v>7.2000999999999999</v>
      </c>
      <c r="V271" s="21">
        <f t="shared" si="141"/>
        <v>2</v>
      </c>
      <c r="W271" s="25" t="str">
        <f t="shared" si="142"/>
        <v>50mSlower</v>
      </c>
      <c r="X271" s="21" t="str">
        <f t="shared" si="143"/>
        <v>Oliver Gee50mSlower</v>
      </c>
      <c r="Y271" s="22">
        <f t="shared" si="144"/>
        <v>7.2</v>
      </c>
      <c r="Z271" s="21">
        <f t="shared" si="145"/>
        <v>3</v>
      </c>
    </row>
    <row r="272" spans="1:26">
      <c r="E272" s="7">
        <v>4</v>
      </c>
      <c r="F272" s="7">
        <v>390</v>
      </c>
      <c r="G272" s="108">
        <v>7.5</v>
      </c>
      <c r="H272" s="91" t="str">
        <f t="shared" si="135"/>
        <v>-</v>
      </c>
      <c r="I272" t="str">
        <f t="shared" si="131"/>
        <v>Zeekie Yansaneh</v>
      </c>
      <c r="J272" s="7" t="str">
        <f t="shared" si="132"/>
        <v>U15</v>
      </c>
      <c r="K272" s="7" t="str">
        <f t="shared" si="133"/>
        <v>M</v>
      </c>
      <c r="L272" t="str">
        <f t="shared" si="134"/>
        <v>Rothwell Harriers &amp;AC</v>
      </c>
      <c r="M272" s="21" t="str">
        <f t="shared" si="128"/>
        <v>U15</v>
      </c>
      <c r="N272" s="21" t="str">
        <f t="shared" si="129"/>
        <v>M</v>
      </c>
      <c r="O272" s="21" t="str">
        <f t="shared" si="130"/>
        <v>50m</v>
      </c>
      <c r="P272" s="3" t="str">
        <f t="shared" si="136"/>
        <v>ok</v>
      </c>
      <c r="Q272" s="20" t="str">
        <f t="shared" si="137"/>
        <v>ok</v>
      </c>
      <c r="R272" s="20" t="str">
        <f t="shared" si="138"/>
        <v>ok</v>
      </c>
      <c r="S272" s="20" t="str">
        <f t="shared" si="139"/>
        <v>ok</v>
      </c>
      <c r="T272" s="23">
        <f>COUNTIFS(O$2:O272,"="&amp;O272,I$2:I272,"="&amp;I272)-1</f>
        <v>1</v>
      </c>
      <c r="U272" s="24">
        <f t="shared" si="140"/>
        <v>7.5000999999999998</v>
      </c>
      <c r="V272" s="21">
        <f t="shared" si="141"/>
        <v>2</v>
      </c>
      <c r="W272" s="25" t="str">
        <f t="shared" si="142"/>
        <v>50mSlower</v>
      </c>
      <c r="X272" s="21" t="str">
        <f t="shared" si="143"/>
        <v>Zeekie Yansaneh50mSlower</v>
      </c>
      <c r="Y272" s="22">
        <f t="shared" si="144"/>
        <v>7.5</v>
      </c>
      <c r="Z272" s="21">
        <f t="shared" si="145"/>
        <v>6</v>
      </c>
    </row>
    <row r="273" spans="1:26">
      <c r="G273" s="108"/>
      <c r="H273" s="91" t="str">
        <f t="shared" si="135"/>
        <v>-</v>
      </c>
      <c r="I273" t="str">
        <f t="shared" si="131"/>
        <v>-</v>
      </c>
      <c r="J273" s="7" t="str">
        <f t="shared" si="132"/>
        <v>-</v>
      </c>
      <c r="K273" s="7" t="str">
        <f t="shared" si="133"/>
        <v>-</v>
      </c>
      <c r="L273" t="str">
        <f t="shared" si="134"/>
        <v>-</v>
      </c>
      <c r="M273" s="21" t="str">
        <f t="shared" si="128"/>
        <v>U15</v>
      </c>
      <c r="N273" s="21" t="str">
        <f t="shared" si="129"/>
        <v>M</v>
      </c>
      <c r="O273" s="21" t="str">
        <f t="shared" si="130"/>
        <v>50m</v>
      </c>
      <c r="P273" s="3" t="str">
        <f t="shared" si="136"/>
        <v>ok</v>
      </c>
      <c r="Q273" s="20" t="str">
        <f t="shared" si="137"/>
        <v>-</v>
      </c>
      <c r="R273" s="20" t="str">
        <f t="shared" si="138"/>
        <v>-</v>
      </c>
      <c r="S273" s="20" t="str">
        <f t="shared" si="139"/>
        <v>-</v>
      </c>
      <c r="T273" s="23">
        <f>COUNTIFS(O$2:O273,"="&amp;O273,I$2:I273,"="&amp;I273)-1</f>
        <v>57</v>
      </c>
      <c r="U273" s="24">
        <f t="shared" si="140"/>
        <v>0</v>
      </c>
      <c r="V273" s="21">
        <f t="shared" si="141"/>
        <v>1</v>
      </c>
      <c r="W273" s="25" t="str">
        <f t="shared" si="142"/>
        <v>50m</v>
      </c>
      <c r="X273" s="21" t="str">
        <f t="shared" si="143"/>
        <v>-50m</v>
      </c>
      <c r="Y273" s="22">
        <f t="shared" si="144"/>
        <v>0</v>
      </c>
      <c r="Z273" s="21">
        <f t="shared" si="145"/>
        <v>1</v>
      </c>
    </row>
    <row r="274" spans="1:26">
      <c r="A274" t="s">
        <v>16</v>
      </c>
      <c r="B274" t="s">
        <v>1</v>
      </c>
      <c r="C274" t="s">
        <v>250</v>
      </c>
      <c r="D274" s="7">
        <v>2</v>
      </c>
      <c r="E274" s="7">
        <v>1</v>
      </c>
      <c r="F274" s="7">
        <v>191</v>
      </c>
      <c r="G274" s="108">
        <v>7.1</v>
      </c>
      <c r="H274" s="91">
        <f t="shared" si="135"/>
        <v>5</v>
      </c>
      <c r="I274" t="str">
        <f t="shared" si="131"/>
        <v>Elliot Brownbridge</v>
      </c>
      <c r="J274" s="7" t="str">
        <f t="shared" si="132"/>
        <v>U15</v>
      </c>
      <c r="K274" s="7" t="str">
        <f t="shared" si="133"/>
        <v>M</v>
      </c>
      <c r="L274" t="str">
        <f t="shared" si="134"/>
        <v>Vale of York Athletics Community</v>
      </c>
      <c r="M274" s="21" t="str">
        <f t="shared" si="128"/>
        <v>U15</v>
      </c>
      <c r="N274" s="21" t="str">
        <f t="shared" si="129"/>
        <v>M</v>
      </c>
      <c r="O274" s="21" t="str">
        <f t="shared" si="130"/>
        <v>50m</v>
      </c>
      <c r="P274" s="3" t="str">
        <f t="shared" si="136"/>
        <v>ok</v>
      </c>
      <c r="Q274" s="20" t="str">
        <f t="shared" si="137"/>
        <v>ok</v>
      </c>
      <c r="R274" s="20" t="str">
        <f t="shared" si="138"/>
        <v>ok</v>
      </c>
      <c r="S274" s="20" t="str">
        <f t="shared" si="139"/>
        <v>ok</v>
      </c>
      <c r="T274" s="23">
        <f>COUNTIFS(O$2:O274,"="&amp;O274,I$2:I274,"="&amp;I274)-1</f>
        <v>1</v>
      </c>
      <c r="U274" s="24">
        <f t="shared" si="140"/>
        <v>7.1000999999999994</v>
      </c>
      <c r="V274" s="21">
        <f t="shared" si="141"/>
        <v>1</v>
      </c>
      <c r="W274" s="25" t="str">
        <f t="shared" si="142"/>
        <v>50m</v>
      </c>
      <c r="X274" s="21" t="str">
        <f t="shared" si="143"/>
        <v>Elliot Brownbridge50m</v>
      </c>
      <c r="Y274" s="22">
        <f t="shared" si="144"/>
        <v>7.1</v>
      </c>
      <c r="Z274" s="21">
        <f t="shared" si="145"/>
        <v>2</v>
      </c>
    </row>
    <row r="275" spans="1:26">
      <c r="E275" s="7">
        <v>2</v>
      </c>
      <c r="F275" s="7">
        <v>165</v>
      </c>
      <c r="G275" s="108">
        <v>7.2</v>
      </c>
      <c r="H275" s="91">
        <f t="shared" si="135"/>
        <v>3</v>
      </c>
      <c r="I275" t="str">
        <f t="shared" si="131"/>
        <v>Joshua McMillan</v>
      </c>
      <c r="J275" s="7" t="str">
        <f t="shared" si="132"/>
        <v>U15</v>
      </c>
      <c r="K275" s="7" t="str">
        <f t="shared" si="133"/>
        <v>M</v>
      </c>
      <c r="L275" t="str">
        <f t="shared" si="134"/>
        <v>Leeds city AC</v>
      </c>
      <c r="M275" s="21" t="str">
        <f t="shared" si="128"/>
        <v>U15</v>
      </c>
      <c r="N275" s="21" t="str">
        <f t="shared" si="129"/>
        <v>M</v>
      </c>
      <c r="O275" s="21" t="str">
        <f t="shared" si="130"/>
        <v>50m</v>
      </c>
      <c r="P275" s="3" t="str">
        <f t="shared" si="136"/>
        <v>ok</v>
      </c>
      <c r="Q275" s="20" t="str">
        <f t="shared" si="137"/>
        <v>ok</v>
      </c>
      <c r="R275" s="20" t="str">
        <f t="shared" si="138"/>
        <v>ok</v>
      </c>
      <c r="S275" s="20" t="str">
        <f t="shared" si="139"/>
        <v>ok</v>
      </c>
      <c r="T275" s="23">
        <f>COUNTIFS(O$2:O275,"="&amp;O275,I$2:I275,"="&amp;I275)-1</f>
        <v>1</v>
      </c>
      <c r="U275" s="24">
        <f t="shared" si="140"/>
        <v>7.2000999999999999</v>
      </c>
      <c r="V275" s="21">
        <f t="shared" si="141"/>
        <v>1</v>
      </c>
      <c r="W275" s="25" t="str">
        <f t="shared" si="142"/>
        <v>50m</v>
      </c>
      <c r="X275" s="21" t="str">
        <f t="shared" si="143"/>
        <v>Joshua McMillan50m</v>
      </c>
      <c r="Y275" s="22">
        <f t="shared" si="144"/>
        <v>7.2</v>
      </c>
      <c r="Z275" s="21">
        <f t="shared" si="145"/>
        <v>4</v>
      </c>
    </row>
    <row r="276" spans="1:26">
      <c r="E276" s="7">
        <v>3</v>
      </c>
      <c r="F276" s="7">
        <v>387</v>
      </c>
      <c r="G276" s="108">
        <v>7.5</v>
      </c>
      <c r="H276" s="91" t="str">
        <f t="shared" si="135"/>
        <v>-</v>
      </c>
      <c r="I276" t="str">
        <f t="shared" si="131"/>
        <v>Daniel Pal</v>
      </c>
      <c r="J276" s="7" t="str">
        <f t="shared" si="132"/>
        <v>U15</v>
      </c>
      <c r="K276" s="7" t="str">
        <f t="shared" si="133"/>
        <v>M</v>
      </c>
      <c r="L276" t="str">
        <f t="shared" si="134"/>
        <v>Vale of York Athletics Community</v>
      </c>
      <c r="M276" s="21" t="str">
        <f t="shared" si="128"/>
        <v>U15</v>
      </c>
      <c r="N276" s="21" t="str">
        <f t="shared" si="129"/>
        <v>M</v>
      </c>
      <c r="O276" s="21" t="str">
        <f t="shared" si="130"/>
        <v>50m</v>
      </c>
      <c r="P276" s="3" t="str">
        <f t="shared" si="136"/>
        <v>ok</v>
      </c>
      <c r="Q276" s="20" t="str">
        <f t="shared" si="137"/>
        <v>ok</v>
      </c>
      <c r="R276" s="20" t="str">
        <f t="shared" si="138"/>
        <v>ok</v>
      </c>
      <c r="S276" s="20" t="str">
        <f t="shared" si="139"/>
        <v>ok</v>
      </c>
      <c r="T276" s="23">
        <f>COUNTIFS(O$2:O276,"="&amp;O276,I$2:I276,"="&amp;I276)-1</f>
        <v>1</v>
      </c>
      <c r="U276" s="24">
        <f t="shared" si="140"/>
        <v>7.5000999999999998</v>
      </c>
      <c r="V276" s="21">
        <f t="shared" si="141"/>
        <v>2</v>
      </c>
      <c r="W276" s="25" t="str">
        <f t="shared" si="142"/>
        <v>50mSlower</v>
      </c>
      <c r="X276" s="21" t="str">
        <f t="shared" si="143"/>
        <v>Daniel Pal50mSlower</v>
      </c>
      <c r="Y276" s="22">
        <f t="shared" si="144"/>
        <v>7.5</v>
      </c>
      <c r="Z276" s="21">
        <f t="shared" si="145"/>
        <v>6</v>
      </c>
    </row>
    <row r="277" spans="1:26">
      <c r="G277" s="108"/>
      <c r="H277" s="91" t="str">
        <f t="shared" si="135"/>
        <v>-</v>
      </c>
      <c r="I277" t="str">
        <f t="shared" si="131"/>
        <v>-</v>
      </c>
      <c r="J277" s="7" t="str">
        <f t="shared" si="132"/>
        <v>-</v>
      </c>
      <c r="K277" s="7" t="str">
        <f t="shared" si="133"/>
        <v>-</v>
      </c>
      <c r="L277" t="str">
        <f t="shared" si="134"/>
        <v>-</v>
      </c>
      <c r="M277" s="21" t="str">
        <f t="shared" si="128"/>
        <v>U15</v>
      </c>
      <c r="N277" s="21" t="str">
        <f t="shared" si="129"/>
        <v>M</v>
      </c>
      <c r="O277" s="21" t="str">
        <f t="shared" si="130"/>
        <v>50m</v>
      </c>
      <c r="P277" s="3" t="str">
        <f t="shared" si="136"/>
        <v>ok</v>
      </c>
      <c r="Q277" s="20" t="str">
        <f t="shared" si="137"/>
        <v>-</v>
      </c>
      <c r="R277" s="20" t="str">
        <f t="shared" si="138"/>
        <v>-</v>
      </c>
      <c r="S277" s="20" t="str">
        <f t="shared" si="139"/>
        <v>-</v>
      </c>
      <c r="T277" s="23">
        <f>COUNTIFS(O$2:O277,"="&amp;O277,I$2:I277,"="&amp;I277)-1</f>
        <v>58</v>
      </c>
      <c r="U277" s="24">
        <f t="shared" si="140"/>
        <v>0</v>
      </c>
      <c r="V277" s="21">
        <f t="shared" si="141"/>
        <v>1</v>
      </c>
      <c r="W277" s="25" t="str">
        <f t="shared" si="142"/>
        <v>50m</v>
      </c>
      <c r="X277" s="21" t="str">
        <f t="shared" si="143"/>
        <v>-50m</v>
      </c>
      <c r="Y277" s="22">
        <f t="shared" si="144"/>
        <v>0</v>
      </c>
      <c r="Z277" s="21">
        <f t="shared" si="145"/>
        <v>1</v>
      </c>
    </row>
    <row r="278" spans="1:26">
      <c r="G278" s="108"/>
      <c r="H278" s="91" t="str">
        <f t="shared" si="135"/>
        <v>-</v>
      </c>
      <c r="I278" t="str">
        <f t="shared" si="131"/>
        <v>-</v>
      </c>
      <c r="J278" s="7" t="str">
        <f t="shared" si="132"/>
        <v>-</v>
      </c>
      <c r="K278" s="7" t="str">
        <f t="shared" si="133"/>
        <v>-</v>
      </c>
      <c r="L278" t="str">
        <f t="shared" si="134"/>
        <v>-</v>
      </c>
      <c r="M278" s="21" t="str">
        <f t="shared" si="128"/>
        <v>U15</v>
      </c>
      <c r="N278" s="21" t="str">
        <f t="shared" si="129"/>
        <v>M</v>
      </c>
      <c r="O278" s="21" t="str">
        <f t="shared" si="130"/>
        <v>50m</v>
      </c>
      <c r="P278" s="3" t="str">
        <f t="shared" si="136"/>
        <v>ok</v>
      </c>
      <c r="Q278" s="20" t="str">
        <f t="shared" si="137"/>
        <v>-</v>
      </c>
      <c r="R278" s="20" t="str">
        <f t="shared" si="138"/>
        <v>-</v>
      </c>
      <c r="S278" s="20" t="str">
        <f t="shared" si="139"/>
        <v>-</v>
      </c>
      <c r="T278" s="23">
        <f>COUNTIFS(O$2:O278,"="&amp;O278,I$2:I278,"="&amp;I278)-1</f>
        <v>59</v>
      </c>
      <c r="U278" s="24">
        <f t="shared" si="140"/>
        <v>0</v>
      </c>
      <c r="V278" s="21">
        <f t="shared" si="141"/>
        <v>1</v>
      </c>
      <c r="W278" s="25" t="str">
        <f t="shared" si="142"/>
        <v>50m</v>
      </c>
      <c r="X278" s="21" t="str">
        <f t="shared" si="143"/>
        <v>-50m</v>
      </c>
      <c r="Y278" s="22">
        <f t="shared" si="144"/>
        <v>0</v>
      </c>
      <c r="Z278" s="21">
        <f t="shared" si="145"/>
        <v>1</v>
      </c>
    </row>
    <row r="279" spans="1:26">
      <c r="A279" t="s">
        <v>16</v>
      </c>
      <c r="B279" t="s">
        <v>1</v>
      </c>
      <c r="C279" t="s">
        <v>250</v>
      </c>
      <c r="D279" s="7">
        <v>3</v>
      </c>
      <c r="E279" s="7">
        <v>1</v>
      </c>
      <c r="F279" s="7">
        <v>973</v>
      </c>
      <c r="G279" s="108">
        <v>7.8</v>
      </c>
      <c r="H279" s="91" t="str">
        <f t="shared" si="135"/>
        <v>-</v>
      </c>
      <c r="I279" t="str">
        <f t="shared" si="131"/>
        <v>Finley Clegg</v>
      </c>
      <c r="J279" s="7" t="str">
        <f t="shared" si="132"/>
        <v>U15</v>
      </c>
      <c r="K279" s="7" t="str">
        <f t="shared" si="133"/>
        <v>M</v>
      </c>
      <c r="L279" t="str">
        <f t="shared" si="134"/>
        <v>Denby Dale AC</v>
      </c>
      <c r="M279" s="21" t="str">
        <f t="shared" si="128"/>
        <v>U15</v>
      </c>
      <c r="N279" s="21" t="str">
        <f t="shared" si="129"/>
        <v>M</v>
      </c>
      <c r="O279" s="21" t="str">
        <f t="shared" si="130"/>
        <v>50m</v>
      </c>
      <c r="P279" s="3" t="str">
        <f t="shared" si="136"/>
        <v>ok</v>
      </c>
      <c r="Q279" s="20" t="str">
        <f t="shared" si="137"/>
        <v>ok</v>
      </c>
      <c r="R279" s="20" t="str">
        <f t="shared" si="138"/>
        <v>ok</v>
      </c>
      <c r="S279" s="20" t="str">
        <f t="shared" si="139"/>
        <v>ok</v>
      </c>
      <c r="T279" s="23">
        <f>COUNTIFS(O$2:O279,"="&amp;O279,I$2:I279,"="&amp;I279)-1</f>
        <v>1</v>
      </c>
      <c r="U279" s="24">
        <f t="shared" si="140"/>
        <v>7.8000999999999996</v>
      </c>
      <c r="V279" s="21">
        <f t="shared" si="141"/>
        <v>2</v>
      </c>
      <c r="W279" s="25" t="str">
        <f t="shared" si="142"/>
        <v>50mSlower</v>
      </c>
      <c r="X279" s="21" t="str">
        <f t="shared" si="143"/>
        <v>Finley Clegg50mSlower</v>
      </c>
      <c r="Y279" s="22">
        <f t="shared" si="144"/>
        <v>7.8</v>
      </c>
      <c r="Z279" s="21">
        <f t="shared" si="145"/>
        <v>8</v>
      </c>
    </row>
    <row r="280" spans="1:26">
      <c r="E280" s="7">
        <v>2</v>
      </c>
      <c r="F280" s="7">
        <v>164</v>
      </c>
      <c r="G280" s="108">
        <v>8.6999999999999993</v>
      </c>
      <c r="H280" s="91" t="str">
        <f t="shared" si="135"/>
        <v>-</v>
      </c>
      <c r="I280" t="str">
        <f t="shared" si="131"/>
        <v>Zachary Hyland</v>
      </c>
      <c r="J280" s="7" t="str">
        <f t="shared" si="132"/>
        <v>U15</v>
      </c>
      <c r="K280" s="7" t="str">
        <f t="shared" si="133"/>
        <v>M</v>
      </c>
      <c r="L280" t="str">
        <f t="shared" si="134"/>
        <v>Bradford Airedale AC</v>
      </c>
      <c r="M280" s="21" t="str">
        <f t="shared" si="128"/>
        <v>U15</v>
      </c>
      <c r="N280" s="21" t="str">
        <f t="shared" si="129"/>
        <v>M</v>
      </c>
      <c r="O280" s="21" t="str">
        <f t="shared" si="130"/>
        <v>50m</v>
      </c>
      <c r="P280" s="3" t="str">
        <f t="shared" si="136"/>
        <v>ok</v>
      </c>
      <c r="Q280" s="20" t="str">
        <f t="shared" si="137"/>
        <v>ok</v>
      </c>
      <c r="R280" s="20" t="str">
        <f t="shared" si="138"/>
        <v>ok</v>
      </c>
      <c r="S280" s="20" t="str">
        <f t="shared" si="139"/>
        <v>ok</v>
      </c>
      <c r="T280" s="23">
        <f>COUNTIFS(O$2:O280,"="&amp;O280,I$2:I280,"="&amp;I280)-1</f>
        <v>1</v>
      </c>
      <c r="U280" s="24">
        <f t="shared" si="140"/>
        <v>8.7000999999999991</v>
      </c>
      <c r="V280" s="21">
        <f t="shared" si="141"/>
        <v>2</v>
      </c>
      <c r="W280" s="25" t="str">
        <f t="shared" si="142"/>
        <v>50mSlower</v>
      </c>
      <c r="X280" s="21" t="str">
        <f t="shared" si="143"/>
        <v>Zachary Hyland50mSlower</v>
      </c>
      <c r="Y280" s="22">
        <f t="shared" si="144"/>
        <v>8.6999999999999993</v>
      </c>
      <c r="Z280" s="21">
        <f t="shared" si="145"/>
        <v>9</v>
      </c>
    </row>
    <row r="281" spans="1:26">
      <c r="E281" s="7">
        <v>3</v>
      </c>
      <c r="F281" s="7">
        <v>921</v>
      </c>
      <c r="G281" s="108">
        <v>8.8000000000000007</v>
      </c>
      <c r="H281" s="91" t="str">
        <f t="shared" si="135"/>
        <v>-</v>
      </c>
      <c r="I281" t="str">
        <f t="shared" si="131"/>
        <v>Harris Adam</v>
      </c>
      <c r="J281" s="7" t="str">
        <f t="shared" si="132"/>
        <v>U15</v>
      </c>
      <c r="K281" s="7" t="str">
        <f t="shared" si="133"/>
        <v>M</v>
      </c>
      <c r="L281" t="str">
        <f t="shared" si="134"/>
        <v>Wakefield District Harriers &amp;AC</v>
      </c>
      <c r="M281" s="21" t="str">
        <f t="shared" si="128"/>
        <v>U15</v>
      </c>
      <c r="N281" s="21" t="str">
        <f t="shared" si="129"/>
        <v>M</v>
      </c>
      <c r="O281" s="21" t="str">
        <f t="shared" si="130"/>
        <v>50m</v>
      </c>
      <c r="P281" s="3" t="str">
        <f t="shared" si="136"/>
        <v>ok</v>
      </c>
      <c r="Q281" s="20" t="str">
        <f t="shared" si="137"/>
        <v>ok</v>
      </c>
      <c r="R281" s="20" t="str">
        <f t="shared" si="138"/>
        <v>ok</v>
      </c>
      <c r="S281" s="20" t="str">
        <f t="shared" si="139"/>
        <v>ok</v>
      </c>
      <c r="T281" s="23">
        <f>COUNTIFS(O$2:O281,"="&amp;O281,I$2:I281,"="&amp;I281)-1</f>
        <v>1</v>
      </c>
      <c r="U281" s="24">
        <f t="shared" si="140"/>
        <v>8.8001000000000005</v>
      </c>
      <c r="V281" s="21">
        <f t="shared" si="141"/>
        <v>2</v>
      </c>
      <c r="W281" s="25" t="str">
        <f t="shared" si="142"/>
        <v>50mSlower</v>
      </c>
      <c r="X281" s="21" t="str">
        <f t="shared" si="143"/>
        <v>Harris Adam50mSlower</v>
      </c>
      <c r="Y281" s="22">
        <f t="shared" si="144"/>
        <v>8.8000000000000007</v>
      </c>
      <c r="Z281" s="21">
        <f t="shared" si="145"/>
        <v>10</v>
      </c>
    </row>
    <row r="282" spans="1:26">
      <c r="G282" s="108"/>
      <c r="H282" s="91" t="str">
        <f t="shared" si="135"/>
        <v>-</v>
      </c>
      <c r="I282" t="str">
        <f t="shared" si="131"/>
        <v>-</v>
      </c>
      <c r="J282" s="7" t="str">
        <f t="shared" si="132"/>
        <v>-</v>
      </c>
      <c r="K282" s="7" t="str">
        <f t="shared" si="133"/>
        <v>-</v>
      </c>
      <c r="L282" t="str">
        <f t="shared" si="134"/>
        <v>-</v>
      </c>
      <c r="M282" s="21" t="str">
        <f t="shared" si="128"/>
        <v>U15</v>
      </c>
      <c r="N282" s="21" t="str">
        <f t="shared" si="129"/>
        <v>M</v>
      </c>
      <c r="O282" s="21" t="str">
        <f t="shared" si="130"/>
        <v>50m</v>
      </c>
      <c r="P282" s="3" t="str">
        <f t="shared" si="136"/>
        <v>ok</v>
      </c>
      <c r="Q282" s="20" t="str">
        <f t="shared" si="137"/>
        <v>-</v>
      </c>
      <c r="R282" s="20" t="str">
        <f t="shared" si="138"/>
        <v>-</v>
      </c>
      <c r="S282" s="20" t="str">
        <f t="shared" si="139"/>
        <v>-</v>
      </c>
      <c r="T282" s="23">
        <f>COUNTIFS(O$2:O282,"="&amp;O282,I$2:I282,"="&amp;I282)-1</f>
        <v>60</v>
      </c>
      <c r="U282" s="24">
        <f t="shared" si="140"/>
        <v>0</v>
      </c>
      <c r="V282" s="21">
        <f t="shared" si="141"/>
        <v>1</v>
      </c>
      <c r="W282" s="25" t="str">
        <f t="shared" si="142"/>
        <v>50m</v>
      </c>
      <c r="X282" s="21" t="str">
        <f t="shared" si="143"/>
        <v>-50m</v>
      </c>
      <c r="Y282" s="22">
        <f t="shared" si="144"/>
        <v>0</v>
      </c>
      <c r="Z282" s="21">
        <f t="shared" si="145"/>
        <v>1</v>
      </c>
    </row>
    <row r="283" spans="1:26">
      <c r="G283" s="108"/>
      <c r="H283" s="91" t="str">
        <f t="shared" si="135"/>
        <v>-</v>
      </c>
      <c r="I283" t="str">
        <f t="shared" si="131"/>
        <v>-</v>
      </c>
      <c r="J283" s="7" t="str">
        <f t="shared" si="132"/>
        <v>-</v>
      </c>
      <c r="K283" s="7" t="str">
        <f t="shared" si="133"/>
        <v>-</v>
      </c>
      <c r="L283" t="str">
        <f t="shared" si="134"/>
        <v>-</v>
      </c>
      <c r="M283" s="21" t="str">
        <f t="shared" si="128"/>
        <v>U15</v>
      </c>
      <c r="N283" s="21" t="str">
        <f t="shared" si="129"/>
        <v>M</v>
      </c>
      <c r="O283" s="21" t="str">
        <f t="shared" si="130"/>
        <v>50m</v>
      </c>
      <c r="P283" s="3" t="str">
        <f t="shared" si="136"/>
        <v>ok</v>
      </c>
      <c r="Q283" s="20" t="str">
        <f t="shared" si="137"/>
        <v>-</v>
      </c>
      <c r="R283" s="20" t="str">
        <f t="shared" si="138"/>
        <v>-</v>
      </c>
      <c r="S283" s="20" t="str">
        <f t="shared" si="139"/>
        <v>-</v>
      </c>
      <c r="T283" s="23">
        <f>COUNTIFS(O$2:O283,"="&amp;O283,I$2:I283,"="&amp;I283)-1</f>
        <v>61</v>
      </c>
      <c r="U283" s="24">
        <f t="shared" si="140"/>
        <v>0</v>
      </c>
      <c r="V283" s="21">
        <f t="shared" si="141"/>
        <v>1</v>
      </c>
      <c r="W283" s="25" t="str">
        <f t="shared" si="142"/>
        <v>50m</v>
      </c>
      <c r="X283" s="21" t="str">
        <f t="shared" si="143"/>
        <v>-50m</v>
      </c>
      <c r="Y283" s="22">
        <f t="shared" si="144"/>
        <v>0</v>
      </c>
      <c r="Z283" s="21">
        <f t="shared" si="145"/>
        <v>1</v>
      </c>
    </row>
    <row r="284" spans="1:26">
      <c r="G284" s="108"/>
      <c r="H284" s="91" t="str">
        <f t="shared" si="135"/>
        <v>-</v>
      </c>
      <c r="I284" t="str">
        <f t="shared" si="131"/>
        <v>-</v>
      </c>
      <c r="J284" s="7" t="str">
        <f t="shared" si="132"/>
        <v>-</v>
      </c>
      <c r="K284" s="7" t="str">
        <f t="shared" si="133"/>
        <v>-</v>
      </c>
      <c r="L284" t="str">
        <f t="shared" si="134"/>
        <v>-</v>
      </c>
      <c r="M284" s="21" t="str">
        <f t="shared" si="128"/>
        <v>U15</v>
      </c>
      <c r="N284" s="21" t="str">
        <f t="shared" si="129"/>
        <v>M</v>
      </c>
      <c r="O284" s="21" t="str">
        <f t="shared" si="130"/>
        <v>50m</v>
      </c>
      <c r="P284" s="3" t="str">
        <f t="shared" si="136"/>
        <v>ok</v>
      </c>
      <c r="Q284" s="20" t="str">
        <f t="shared" si="137"/>
        <v>-</v>
      </c>
      <c r="R284" s="20" t="str">
        <f t="shared" si="138"/>
        <v>-</v>
      </c>
      <c r="S284" s="20" t="str">
        <f t="shared" si="139"/>
        <v>-</v>
      </c>
      <c r="T284" s="23">
        <f>COUNTIFS(O$2:O284,"="&amp;O284,I$2:I284,"="&amp;I284)-1</f>
        <v>62</v>
      </c>
      <c r="U284" s="24">
        <f t="shared" si="140"/>
        <v>0</v>
      </c>
      <c r="V284" s="21">
        <f t="shared" si="141"/>
        <v>1</v>
      </c>
      <c r="W284" s="25" t="str">
        <f t="shared" si="142"/>
        <v>50m</v>
      </c>
      <c r="X284" s="21" t="str">
        <f t="shared" si="143"/>
        <v>-50m</v>
      </c>
      <c r="Y284" s="22">
        <f t="shared" si="144"/>
        <v>0</v>
      </c>
      <c r="Z284" s="21">
        <f t="shared" si="145"/>
        <v>1</v>
      </c>
    </row>
    <row r="285" spans="1:26">
      <c r="G285" s="108"/>
      <c r="H285" s="91" t="str">
        <f t="shared" si="135"/>
        <v>-</v>
      </c>
      <c r="I285" t="str">
        <f t="shared" si="131"/>
        <v>-</v>
      </c>
      <c r="J285" s="7" t="str">
        <f t="shared" si="132"/>
        <v>-</v>
      </c>
      <c r="K285" s="7" t="str">
        <f t="shared" si="133"/>
        <v>-</v>
      </c>
      <c r="L285" t="str">
        <f t="shared" si="134"/>
        <v>-</v>
      </c>
      <c r="M285" s="21" t="str">
        <f t="shared" si="128"/>
        <v>U15</v>
      </c>
      <c r="N285" s="21" t="str">
        <f t="shared" si="129"/>
        <v>M</v>
      </c>
      <c r="O285" s="21" t="str">
        <f t="shared" si="130"/>
        <v>50m</v>
      </c>
      <c r="P285" s="3" t="str">
        <f t="shared" si="136"/>
        <v>ok</v>
      </c>
      <c r="Q285" s="20" t="str">
        <f t="shared" si="137"/>
        <v>-</v>
      </c>
      <c r="R285" s="20" t="str">
        <f t="shared" si="138"/>
        <v>-</v>
      </c>
      <c r="S285" s="20" t="str">
        <f t="shared" si="139"/>
        <v>-</v>
      </c>
      <c r="T285" s="23">
        <f>COUNTIFS(O$2:O285,"="&amp;O285,I$2:I285,"="&amp;I285)-1</f>
        <v>63</v>
      </c>
      <c r="U285" s="24">
        <f t="shared" si="140"/>
        <v>0</v>
      </c>
      <c r="V285" s="21">
        <f t="shared" si="141"/>
        <v>1</v>
      </c>
      <c r="W285" s="25" t="str">
        <f t="shared" si="142"/>
        <v>50m</v>
      </c>
      <c r="X285" s="21" t="str">
        <f t="shared" si="143"/>
        <v>-50m</v>
      </c>
      <c r="Y285" s="22">
        <f t="shared" si="144"/>
        <v>0</v>
      </c>
      <c r="Z285" s="21">
        <f t="shared" si="145"/>
        <v>1</v>
      </c>
    </row>
    <row r="286" spans="1:26">
      <c r="G286" s="108"/>
      <c r="H286" s="91" t="str">
        <f t="shared" si="135"/>
        <v>-</v>
      </c>
      <c r="I286" t="str">
        <f t="shared" si="131"/>
        <v>-</v>
      </c>
      <c r="J286" s="7" t="str">
        <f t="shared" si="132"/>
        <v>-</v>
      </c>
      <c r="K286" s="7" t="str">
        <f t="shared" si="133"/>
        <v>-</v>
      </c>
      <c r="L286" t="str">
        <f t="shared" si="134"/>
        <v>-</v>
      </c>
      <c r="M286" s="21" t="str">
        <f t="shared" si="128"/>
        <v>U15</v>
      </c>
      <c r="N286" s="21" t="str">
        <f t="shared" si="129"/>
        <v>M</v>
      </c>
      <c r="O286" s="21" t="str">
        <f t="shared" si="130"/>
        <v>50m</v>
      </c>
      <c r="P286" s="3" t="str">
        <f t="shared" si="136"/>
        <v>ok</v>
      </c>
      <c r="Q286" s="20" t="str">
        <f t="shared" si="137"/>
        <v>-</v>
      </c>
      <c r="R286" s="20" t="str">
        <f t="shared" si="138"/>
        <v>-</v>
      </c>
      <c r="S286" s="20" t="str">
        <f t="shared" si="139"/>
        <v>-</v>
      </c>
      <c r="T286" s="23">
        <f>COUNTIFS(O$2:O286,"="&amp;O286,I$2:I286,"="&amp;I286)-1</f>
        <v>64</v>
      </c>
      <c r="U286" s="24">
        <f t="shared" si="140"/>
        <v>0</v>
      </c>
      <c r="V286" s="21">
        <f t="shared" si="141"/>
        <v>1</v>
      </c>
      <c r="W286" s="25" t="str">
        <f t="shared" si="142"/>
        <v>50m</v>
      </c>
      <c r="X286" s="21" t="str">
        <f t="shared" si="143"/>
        <v>-50m</v>
      </c>
      <c r="Y286" s="22">
        <f t="shared" si="144"/>
        <v>0</v>
      </c>
      <c r="Z286" s="21">
        <f t="shared" si="145"/>
        <v>1</v>
      </c>
    </row>
    <row r="287" spans="1:26">
      <c r="G287" s="108"/>
      <c r="H287" s="91" t="str">
        <f t="shared" si="135"/>
        <v>-</v>
      </c>
      <c r="I287" t="str">
        <f t="shared" si="131"/>
        <v>-</v>
      </c>
      <c r="J287" s="7" t="str">
        <f t="shared" si="132"/>
        <v>-</v>
      </c>
      <c r="K287" s="7" t="str">
        <f t="shared" si="133"/>
        <v>-</v>
      </c>
      <c r="L287" t="str">
        <f t="shared" si="134"/>
        <v>-</v>
      </c>
      <c r="M287" s="21" t="str">
        <f t="shared" si="128"/>
        <v>U15</v>
      </c>
      <c r="N287" s="21" t="str">
        <f t="shared" si="129"/>
        <v>M</v>
      </c>
      <c r="O287" s="21" t="str">
        <f t="shared" si="130"/>
        <v>50m</v>
      </c>
      <c r="P287" s="3" t="str">
        <f t="shared" si="136"/>
        <v>ok</v>
      </c>
      <c r="Q287" s="20" t="str">
        <f t="shared" si="137"/>
        <v>-</v>
      </c>
      <c r="R287" s="20" t="str">
        <f t="shared" si="138"/>
        <v>-</v>
      </c>
      <c r="S287" s="20" t="str">
        <f t="shared" si="139"/>
        <v>-</v>
      </c>
      <c r="T287" s="23">
        <f>COUNTIFS(O$2:O287,"="&amp;O287,I$2:I287,"="&amp;I287)-1</f>
        <v>65</v>
      </c>
      <c r="U287" s="24">
        <f t="shared" si="140"/>
        <v>0</v>
      </c>
      <c r="V287" s="21">
        <f t="shared" si="141"/>
        <v>1</v>
      </c>
      <c r="W287" s="25" t="str">
        <f t="shared" si="142"/>
        <v>50m</v>
      </c>
      <c r="X287" s="21" t="str">
        <f t="shared" si="143"/>
        <v>-50m</v>
      </c>
      <c r="Y287" s="22">
        <f t="shared" si="144"/>
        <v>0</v>
      </c>
      <c r="Z287" s="21">
        <f t="shared" si="145"/>
        <v>1</v>
      </c>
    </row>
    <row r="288" spans="1:26">
      <c r="G288" s="108"/>
      <c r="H288" s="91" t="str">
        <f t="shared" si="135"/>
        <v>-</v>
      </c>
      <c r="I288" t="str">
        <f t="shared" si="131"/>
        <v>-</v>
      </c>
      <c r="J288" s="7" t="str">
        <f t="shared" si="132"/>
        <v>-</v>
      </c>
      <c r="K288" s="7" t="str">
        <f t="shared" si="133"/>
        <v>-</v>
      </c>
      <c r="L288" t="str">
        <f t="shared" si="134"/>
        <v>-</v>
      </c>
      <c r="M288" s="21" t="str">
        <f t="shared" si="128"/>
        <v>U15</v>
      </c>
      <c r="N288" s="21" t="str">
        <f t="shared" si="129"/>
        <v>M</v>
      </c>
      <c r="O288" s="21" t="str">
        <f t="shared" si="130"/>
        <v>50m</v>
      </c>
      <c r="P288" s="3" t="str">
        <f t="shared" si="136"/>
        <v>ok</v>
      </c>
      <c r="Q288" s="20" t="str">
        <f t="shared" si="137"/>
        <v>-</v>
      </c>
      <c r="R288" s="20" t="str">
        <f t="shared" si="138"/>
        <v>-</v>
      </c>
      <c r="S288" s="20" t="str">
        <f t="shared" si="139"/>
        <v>-</v>
      </c>
      <c r="T288" s="23">
        <f>COUNTIFS(O$2:O288,"="&amp;O288,I$2:I288,"="&amp;I288)-1</f>
        <v>66</v>
      </c>
      <c r="U288" s="24">
        <f t="shared" si="140"/>
        <v>0</v>
      </c>
      <c r="V288" s="21">
        <f t="shared" si="141"/>
        <v>1</v>
      </c>
      <c r="W288" s="25" t="str">
        <f t="shared" si="142"/>
        <v>50m</v>
      </c>
      <c r="X288" s="21" t="str">
        <f t="shared" si="143"/>
        <v>-50m</v>
      </c>
      <c r="Y288" s="22">
        <f t="shared" si="144"/>
        <v>0</v>
      </c>
      <c r="Z288" s="21">
        <f t="shared" si="145"/>
        <v>1</v>
      </c>
    </row>
    <row r="289" spans="7:26">
      <c r="G289" s="108"/>
      <c r="H289" s="91" t="str">
        <f t="shared" si="135"/>
        <v>-</v>
      </c>
      <c r="I289" t="str">
        <f t="shared" si="131"/>
        <v>-</v>
      </c>
      <c r="J289" s="7" t="str">
        <f t="shared" si="132"/>
        <v>-</v>
      </c>
      <c r="K289" s="7" t="str">
        <f t="shared" si="133"/>
        <v>-</v>
      </c>
      <c r="L289" t="str">
        <f t="shared" si="134"/>
        <v>-</v>
      </c>
      <c r="M289" s="21" t="str">
        <f t="shared" si="128"/>
        <v>U15</v>
      </c>
      <c r="N289" s="21" t="str">
        <f t="shared" si="129"/>
        <v>M</v>
      </c>
      <c r="O289" s="21" t="str">
        <f t="shared" si="130"/>
        <v>50m</v>
      </c>
      <c r="P289" s="3" t="str">
        <f t="shared" si="136"/>
        <v>ok</v>
      </c>
      <c r="Q289" s="20" t="str">
        <f t="shared" si="137"/>
        <v>-</v>
      </c>
      <c r="R289" s="20" t="str">
        <f t="shared" si="138"/>
        <v>-</v>
      </c>
      <c r="S289" s="20" t="str">
        <f t="shared" si="139"/>
        <v>-</v>
      </c>
      <c r="T289" s="23">
        <f>COUNTIFS(O$2:O289,"="&amp;O289,I$2:I289,"="&amp;I289)-1</f>
        <v>67</v>
      </c>
      <c r="U289" s="24">
        <f t="shared" si="140"/>
        <v>0</v>
      </c>
      <c r="V289" s="21">
        <f t="shared" si="141"/>
        <v>1</v>
      </c>
      <c r="W289" s="25" t="str">
        <f t="shared" si="142"/>
        <v>50m</v>
      </c>
      <c r="X289" s="21" t="str">
        <f t="shared" si="143"/>
        <v>-50m</v>
      </c>
      <c r="Y289" s="22">
        <f t="shared" si="144"/>
        <v>0</v>
      </c>
      <c r="Z289" s="21">
        <f t="shared" si="145"/>
        <v>1</v>
      </c>
    </row>
    <row r="290" spans="7:26">
      <c r="G290" s="108"/>
      <c r="H290" s="91" t="str">
        <f t="shared" si="135"/>
        <v>-</v>
      </c>
      <c r="I290" t="str">
        <f t="shared" si="131"/>
        <v>-</v>
      </c>
      <c r="J290" s="7" t="str">
        <f t="shared" si="132"/>
        <v>-</v>
      </c>
      <c r="K290" s="7" t="str">
        <f t="shared" si="133"/>
        <v>-</v>
      </c>
      <c r="L290" t="str">
        <f t="shared" si="134"/>
        <v>-</v>
      </c>
      <c r="M290" s="21" t="str">
        <f t="shared" si="128"/>
        <v>U15</v>
      </c>
      <c r="N290" s="21" t="str">
        <f t="shared" si="129"/>
        <v>M</v>
      </c>
      <c r="O290" s="21" t="str">
        <f t="shared" si="130"/>
        <v>50m</v>
      </c>
      <c r="P290" s="3" t="str">
        <f t="shared" si="136"/>
        <v>ok</v>
      </c>
      <c r="Q290" s="20" t="str">
        <f t="shared" si="137"/>
        <v>-</v>
      </c>
      <c r="R290" s="20" t="str">
        <f t="shared" si="138"/>
        <v>-</v>
      </c>
      <c r="S290" s="20" t="str">
        <f t="shared" si="139"/>
        <v>-</v>
      </c>
      <c r="T290" s="23">
        <f>COUNTIFS(O$2:O290,"="&amp;O290,I$2:I290,"="&amp;I290)-1</f>
        <v>68</v>
      </c>
      <c r="U290" s="24">
        <f t="shared" si="140"/>
        <v>0</v>
      </c>
      <c r="V290" s="21">
        <f t="shared" si="141"/>
        <v>1</v>
      </c>
      <c r="W290" s="25" t="str">
        <f t="shared" si="142"/>
        <v>50m</v>
      </c>
      <c r="X290" s="21" t="str">
        <f t="shared" si="143"/>
        <v>-50m</v>
      </c>
      <c r="Y290" s="22">
        <f t="shared" si="144"/>
        <v>0</v>
      </c>
      <c r="Z290" s="21">
        <f t="shared" si="145"/>
        <v>1</v>
      </c>
    </row>
    <row r="291" spans="7:26">
      <c r="G291" s="108"/>
      <c r="H291" s="91" t="str">
        <f t="shared" si="135"/>
        <v>-</v>
      </c>
      <c r="I291" t="str">
        <f t="shared" si="131"/>
        <v>-</v>
      </c>
      <c r="J291" s="7" t="str">
        <f t="shared" si="132"/>
        <v>-</v>
      </c>
      <c r="K291" s="7" t="str">
        <f t="shared" si="133"/>
        <v>-</v>
      </c>
      <c r="L291" t="str">
        <f t="shared" si="134"/>
        <v>-</v>
      </c>
      <c r="M291" s="21" t="str">
        <f t="shared" si="128"/>
        <v>U15</v>
      </c>
      <c r="N291" s="21" t="str">
        <f t="shared" si="129"/>
        <v>M</v>
      </c>
      <c r="O291" s="21" t="str">
        <f t="shared" si="130"/>
        <v>50m</v>
      </c>
      <c r="P291" s="3" t="str">
        <f t="shared" si="136"/>
        <v>ok</v>
      </c>
      <c r="Q291" s="20" t="str">
        <f t="shared" si="137"/>
        <v>-</v>
      </c>
      <c r="R291" s="20" t="str">
        <f t="shared" si="138"/>
        <v>-</v>
      </c>
      <c r="S291" s="20" t="str">
        <f t="shared" si="139"/>
        <v>-</v>
      </c>
      <c r="T291" s="23">
        <f>COUNTIFS(O$2:O291,"="&amp;O291,I$2:I291,"="&amp;I291)-1</f>
        <v>69</v>
      </c>
      <c r="U291" s="24">
        <f t="shared" si="140"/>
        <v>0</v>
      </c>
      <c r="V291" s="21">
        <f t="shared" si="141"/>
        <v>1</v>
      </c>
      <c r="W291" s="25" t="str">
        <f t="shared" si="142"/>
        <v>50m</v>
      </c>
      <c r="X291" s="21" t="str">
        <f t="shared" si="143"/>
        <v>-50m</v>
      </c>
      <c r="Y291" s="22">
        <f t="shared" si="144"/>
        <v>0</v>
      </c>
      <c r="Z291" s="21">
        <f t="shared" si="145"/>
        <v>1</v>
      </c>
    </row>
    <row r="292" spans="7:26">
      <c r="G292" s="108"/>
      <c r="H292" s="91" t="str">
        <f t="shared" si="135"/>
        <v>-</v>
      </c>
      <c r="I292" t="str">
        <f t="shared" si="131"/>
        <v>-</v>
      </c>
      <c r="J292" s="7" t="str">
        <f t="shared" si="132"/>
        <v>-</v>
      </c>
      <c r="K292" s="7" t="str">
        <f t="shared" si="133"/>
        <v>-</v>
      </c>
      <c r="L292" t="str">
        <f t="shared" si="134"/>
        <v>-</v>
      </c>
      <c r="M292" s="21" t="str">
        <f t="shared" si="128"/>
        <v>U15</v>
      </c>
      <c r="N292" s="21" t="str">
        <f t="shared" si="129"/>
        <v>M</v>
      </c>
      <c r="O292" s="21" t="str">
        <f t="shared" si="130"/>
        <v>50m</v>
      </c>
      <c r="P292" s="3" t="str">
        <f t="shared" si="136"/>
        <v>ok</v>
      </c>
      <c r="Q292" s="20" t="str">
        <f t="shared" si="137"/>
        <v>-</v>
      </c>
      <c r="R292" s="20" t="str">
        <f t="shared" si="138"/>
        <v>-</v>
      </c>
      <c r="S292" s="20" t="str">
        <f t="shared" si="139"/>
        <v>-</v>
      </c>
      <c r="T292" s="23">
        <f>COUNTIFS(O$2:O292,"="&amp;O292,I$2:I292,"="&amp;I292)-1</f>
        <v>70</v>
      </c>
      <c r="U292" s="24">
        <f t="shared" si="140"/>
        <v>0</v>
      </c>
      <c r="V292" s="21">
        <f t="shared" si="141"/>
        <v>1</v>
      </c>
      <c r="W292" s="25" t="str">
        <f t="shared" si="142"/>
        <v>50m</v>
      </c>
      <c r="X292" s="21" t="str">
        <f t="shared" si="143"/>
        <v>-50m</v>
      </c>
      <c r="Y292" s="22">
        <f t="shared" si="144"/>
        <v>0</v>
      </c>
      <c r="Z292" s="21">
        <f t="shared" si="145"/>
        <v>1</v>
      </c>
    </row>
    <row r="293" spans="7:26">
      <c r="G293" s="108"/>
      <c r="H293" s="91" t="str">
        <f t="shared" si="135"/>
        <v>-</v>
      </c>
      <c r="I293" t="str">
        <f t="shared" si="131"/>
        <v>-</v>
      </c>
      <c r="J293" s="7" t="str">
        <f t="shared" si="132"/>
        <v>-</v>
      </c>
      <c r="K293" s="7" t="str">
        <f t="shared" si="133"/>
        <v>-</v>
      </c>
      <c r="L293" t="str">
        <f t="shared" si="134"/>
        <v>-</v>
      </c>
      <c r="M293" s="21" t="str">
        <f t="shared" si="128"/>
        <v>U15</v>
      </c>
      <c r="N293" s="21" t="str">
        <f t="shared" si="129"/>
        <v>M</v>
      </c>
      <c r="O293" s="21" t="str">
        <f t="shared" si="130"/>
        <v>50m</v>
      </c>
      <c r="P293" s="3" t="str">
        <f t="shared" si="136"/>
        <v>ok</v>
      </c>
      <c r="Q293" s="20" t="str">
        <f t="shared" si="137"/>
        <v>-</v>
      </c>
      <c r="R293" s="20" t="str">
        <f t="shared" si="138"/>
        <v>-</v>
      </c>
      <c r="S293" s="20" t="str">
        <f t="shared" si="139"/>
        <v>-</v>
      </c>
      <c r="T293" s="23">
        <f>COUNTIFS(O$2:O293,"="&amp;O293,I$2:I293,"="&amp;I293)-1</f>
        <v>71</v>
      </c>
      <c r="U293" s="24">
        <f t="shared" si="140"/>
        <v>0</v>
      </c>
      <c r="V293" s="21">
        <f t="shared" si="141"/>
        <v>1</v>
      </c>
      <c r="W293" s="25" t="str">
        <f t="shared" si="142"/>
        <v>50m</v>
      </c>
      <c r="X293" s="21" t="str">
        <f t="shared" si="143"/>
        <v>-50m</v>
      </c>
      <c r="Y293" s="22">
        <f t="shared" si="144"/>
        <v>0</v>
      </c>
      <c r="Z293" s="21">
        <f t="shared" si="145"/>
        <v>1</v>
      </c>
    </row>
    <row r="294" spans="7:26">
      <c r="G294" s="108"/>
      <c r="H294" s="91" t="str">
        <f t="shared" si="135"/>
        <v>-</v>
      </c>
      <c r="I294" t="str">
        <f t="shared" si="131"/>
        <v>-</v>
      </c>
      <c r="J294" s="7" t="str">
        <f t="shared" si="132"/>
        <v>-</v>
      </c>
      <c r="K294" s="7" t="str">
        <f t="shared" si="133"/>
        <v>-</v>
      </c>
      <c r="L294" t="str">
        <f t="shared" si="134"/>
        <v>-</v>
      </c>
      <c r="M294" s="21" t="str">
        <f t="shared" si="128"/>
        <v>U15</v>
      </c>
      <c r="N294" s="21" t="str">
        <f t="shared" si="129"/>
        <v>M</v>
      </c>
      <c r="O294" s="21" t="str">
        <f t="shared" si="130"/>
        <v>50m</v>
      </c>
      <c r="P294" s="3" t="str">
        <f t="shared" si="136"/>
        <v>ok</v>
      </c>
      <c r="Q294" s="20" t="str">
        <f t="shared" si="137"/>
        <v>-</v>
      </c>
      <c r="R294" s="20" t="str">
        <f t="shared" si="138"/>
        <v>-</v>
      </c>
      <c r="S294" s="20" t="str">
        <f t="shared" si="139"/>
        <v>-</v>
      </c>
      <c r="T294" s="23">
        <f>COUNTIFS(O$2:O294,"="&amp;O294,I$2:I294,"="&amp;I294)-1</f>
        <v>72</v>
      </c>
      <c r="U294" s="24">
        <f t="shared" si="140"/>
        <v>0</v>
      </c>
      <c r="V294" s="21">
        <f t="shared" si="141"/>
        <v>1</v>
      </c>
      <c r="W294" s="25" t="str">
        <f t="shared" si="142"/>
        <v>50m</v>
      </c>
      <c r="X294" s="21" t="str">
        <f t="shared" si="143"/>
        <v>-50m</v>
      </c>
      <c r="Y294" s="22">
        <f t="shared" si="144"/>
        <v>0</v>
      </c>
      <c r="Z294" s="21">
        <f t="shared" si="145"/>
        <v>1</v>
      </c>
    </row>
    <row r="295" spans="7:26">
      <c r="G295" s="108"/>
      <c r="H295" s="91" t="str">
        <f t="shared" si="135"/>
        <v>-</v>
      </c>
      <c r="I295" t="str">
        <f t="shared" si="131"/>
        <v>-</v>
      </c>
      <c r="J295" s="7" t="str">
        <f t="shared" si="132"/>
        <v>-</v>
      </c>
      <c r="K295" s="7" t="str">
        <f t="shared" si="133"/>
        <v>-</v>
      </c>
      <c r="L295" t="str">
        <f t="shared" si="134"/>
        <v>-</v>
      </c>
      <c r="M295" s="21" t="str">
        <f t="shared" si="128"/>
        <v>U15</v>
      </c>
      <c r="N295" s="21" t="str">
        <f t="shared" si="129"/>
        <v>M</v>
      </c>
      <c r="O295" s="21" t="str">
        <f t="shared" si="130"/>
        <v>50m</v>
      </c>
      <c r="P295" s="3" t="str">
        <f t="shared" si="136"/>
        <v>ok</v>
      </c>
      <c r="Q295" s="20" t="str">
        <f t="shared" si="137"/>
        <v>-</v>
      </c>
      <c r="R295" s="20" t="str">
        <f t="shared" si="138"/>
        <v>-</v>
      </c>
      <c r="S295" s="20" t="str">
        <f t="shared" si="139"/>
        <v>-</v>
      </c>
      <c r="T295" s="23">
        <f>COUNTIFS(O$2:O295,"="&amp;O295,I$2:I295,"="&amp;I295)-1</f>
        <v>73</v>
      </c>
      <c r="U295" s="24">
        <f t="shared" si="140"/>
        <v>0</v>
      </c>
      <c r="V295" s="21">
        <f t="shared" si="141"/>
        <v>1</v>
      </c>
      <c r="W295" s="25" t="str">
        <f t="shared" si="142"/>
        <v>50m</v>
      </c>
      <c r="X295" s="21" t="str">
        <f t="shared" si="143"/>
        <v>-50m</v>
      </c>
      <c r="Y295" s="22">
        <f t="shared" si="144"/>
        <v>0</v>
      </c>
      <c r="Z295" s="21">
        <f t="shared" si="145"/>
        <v>1</v>
      </c>
    </row>
    <row r="296" spans="7:26">
      <c r="G296" s="108"/>
      <c r="H296" s="91" t="str">
        <f t="shared" si="135"/>
        <v>-</v>
      </c>
      <c r="I296" t="str">
        <f t="shared" si="131"/>
        <v>-</v>
      </c>
      <c r="J296" s="7" t="str">
        <f t="shared" si="132"/>
        <v>-</v>
      </c>
      <c r="K296" s="7" t="str">
        <f t="shared" si="133"/>
        <v>-</v>
      </c>
      <c r="L296" t="str">
        <f t="shared" si="134"/>
        <v>-</v>
      </c>
      <c r="M296" s="21" t="str">
        <f t="shared" si="128"/>
        <v>U15</v>
      </c>
      <c r="N296" s="21" t="str">
        <f t="shared" si="129"/>
        <v>M</v>
      </c>
      <c r="O296" s="21" t="str">
        <f t="shared" si="130"/>
        <v>50m</v>
      </c>
      <c r="P296" s="3" t="str">
        <f t="shared" si="136"/>
        <v>ok</v>
      </c>
      <c r="Q296" s="20" t="str">
        <f t="shared" si="137"/>
        <v>-</v>
      </c>
      <c r="R296" s="20" t="str">
        <f t="shared" si="138"/>
        <v>-</v>
      </c>
      <c r="S296" s="20" t="str">
        <f t="shared" si="139"/>
        <v>-</v>
      </c>
      <c r="T296" s="23">
        <f>COUNTIFS(O$2:O296,"="&amp;O296,I$2:I296,"="&amp;I296)-1</f>
        <v>74</v>
      </c>
      <c r="U296" s="24">
        <f t="shared" si="140"/>
        <v>0</v>
      </c>
      <c r="V296" s="21">
        <f t="shared" si="141"/>
        <v>1</v>
      </c>
      <c r="W296" s="25" t="str">
        <f t="shared" si="142"/>
        <v>50m</v>
      </c>
      <c r="X296" s="21" t="str">
        <f t="shared" si="143"/>
        <v>-50m</v>
      </c>
      <c r="Y296" s="22">
        <f t="shared" si="144"/>
        <v>0</v>
      </c>
      <c r="Z296" s="21">
        <f t="shared" si="145"/>
        <v>1</v>
      </c>
    </row>
    <row r="297" spans="7:26">
      <c r="G297" s="108"/>
      <c r="H297" s="91" t="str">
        <f t="shared" si="135"/>
        <v>-</v>
      </c>
      <c r="I297" t="str">
        <f t="shared" si="131"/>
        <v>-</v>
      </c>
      <c r="J297" s="7" t="str">
        <f t="shared" si="132"/>
        <v>-</v>
      </c>
      <c r="K297" s="7" t="str">
        <f t="shared" si="133"/>
        <v>-</v>
      </c>
      <c r="L297" t="str">
        <f t="shared" si="134"/>
        <v>-</v>
      </c>
      <c r="M297" s="21" t="str">
        <f t="shared" si="128"/>
        <v>U15</v>
      </c>
      <c r="N297" s="21" t="str">
        <f t="shared" si="129"/>
        <v>M</v>
      </c>
      <c r="O297" s="21" t="str">
        <f t="shared" si="130"/>
        <v>50m</v>
      </c>
      <c r="P297" s="3" t="str">
        <f t="shared" si="136"/>
        <v>ok</v>
      </c>
      <c r="Q297" s="20" t="str">
        <f t="shared" si="137"/>
        <v>-</v>
      </c>
      <c r="R297" s="20" t="str">
        <f t="shared" si="138"/>
        <v>-</v>
      </c>
      <c r="S297" s="20" t="str">
        <f t="shared" si="139"/>
        <v>-</v>
      </c>
      <c r="T297" s="23">
        <f>COUNTIFS(O$2:O297,"="&amp;O297,I$2:I297,"="&amp;I297)-1</f>
        <v>75</v>
      </c>
      <c r="U297" s="24">
        <f t="shared" si="140"/>
        <v>0</v>
      </c>
      <c r="V297" s="21">
        <f t="shared" si="141"/>
        <v>1</v>
      </c>
      <c r="W297" s="25" t="str">
        <f t="shared" si="142"/>
        <v>50m</v>
      </c>
      <c r="X297" s="21" t="str">
        <f t="shared" si="143"/>
        <v>-50m</v>
      </c>
      <c r="Y297" s="22">
        <f t="shared" si="144"/>
        <v>0</v>
      </c>
      <c r="Z297" s="21">
        <f t="shared" si="145"/>
        <v>1</v>
      </c>
    </row>
    <row r="298" spans="7:26">
      <c r="G298" s="108"/>
      <c r="H298" s="91" t="str">
        <f t="shared" si="135"/>
        <v>-</v>
      </c>
      <c r="I298" t="str">
        <f t="shared" si="131"/>
        <v>-</v>
      </c>
      <c r="J298" s="7" t="str">
        <f t="shared" si="132"/>
        <v>-</v>
      </c>
      <c r="K298" s="7" t="str">
        <f t="shared" si="133"/>
        <v>-</v>
      </c>
      <c r="L298" t="str">
        <f t="shared" si="134"/>
        <v>-</v>
      </c>
      <c r="M298" s="21" t="str">
        <f t="shared" si="128"/>
        <v>U15</v>
      </c>
      <c r="N298" s="21" t="str">
        <f t="shared" si="129"/>
        <v>M</v>
      </c>
      <c r="O298" s="21" t="str">
        <f t="shared" si="130"/>
        <v>50m</v>
      </c>
      <c r="P298" s="3" t="str">
        <f t="shared" si="136"/>
        <v>ok</v>
      </c>
      <c r="Q298" s="20" t="str">
        <f t="shared" si="137"/>
        <v>-</v>
      </c>
      <c r="R298" s="20" t="str">
        <f t="shared" si="138"/>
        <v>-</v>
      </c>
      <c r="S298" s="20" t="str">
        <f t="shared" si="139"/>
        <v>-</v>
      </c>
      <c r="T298" s="23">
        <f>COUNTIFS(O$2:O298,"="&amp;O298,I$2:I298,"="&amp;I298)-1</f>
        <v>76</v>
      </c>
      <c r="U298" s="24">
        <f t="shared" si="140"/>
        <v>0</v>
      </c>
      <c r="V298" s="21">
        <f t="shared" si="141"/>
        <v>1</v>
      </c>
      <c r="W298" s="25" t="str">
        <f t="shared" si="142"/>
        <v>50m</v>
      </c>
      <c r="X298" s="21" t="str">
        <f t="shared" si="143"/>
        <v>-50m</v>
      </c>
      <c r="Y298" s="22">
        <f t="shared" si="144"/>
        <v>0</v>
      </c>
      <c r="Z298" s="21">
        <f t="shared" si="145"/>
        <v>1</v>
      </c>
    </row>
    <row r="299" spans="7:26">
      <c r="G299" s="108"/>
      <c r="H299" s="91" t="str">
        <f t="shared" si="135"/>
        <v>-</v>
      </c>
      <c r="I299" t="str">
        <f t="shared" si="131"/>
        <v>-</v>
      </c>
      <c r="J299" s="7" t="str">
        <f t="shared" si="132"/>
        <v>-</v>
      </c>
      <c r="K299" s="7" t="str">
        <f t="shared" si="133"/>
        <v>-</v>
      </c>
      <c r="L299" t="str">
        <f t="shared" si="134"/>
        <v>-</v>
      </c>
      <c r="M299" s="21" t="str">
        <f t="shared" si="128"/>
        <v>U15</v>
      </c>
      <c r="N299" s="21" t="str">
        <f t="shared" si="129"/>
        <v>M</v>
      </c>
      <c r="O299" s="21" t="str">
        <f t="shared" si="130"/>
        <v>50m</v>
      </c>
      <c r="P299" s="3" t="str">
        <f t="shared" si="136"/>
        <v>ok</v>
      </c>
      <c r="Q299" s="20" t="str">
        <f t="shared" si="137"/>
        <v>-</v>
      </c>
      <c r="R299" s="20" t="str">
        <f t="shared" si="138"/>
        <v>-</v>
      </c>
      <c r="S299" s="20" t="str">
        <f t="shared" si="139"/>
        <v>-</v>
      </c>
      <c r="T299" s="23">
        <f>COUNTIFS(O$2:O299,"="&amp;O299,I$2:I299,"="&amp;I299)-1</f>
        <v>77</v>
      </c>
      <c r="U299" s="24">
        <f t="shared" si="140"/>
        <v>0</v>
      </c>
      <c r="V299" s="21">
        <f t="shared" si="141"/>
        <v>1</v>
      </c>
      <c r="W299" s="25" t="str">
        <f t="shared" si="142"/>
        <v>50m</v>
      </c>
      <c r="X299" s="21" t="str">
        <f t="shared" si="143"/>
        <v>-50m</v>
      </c>
      <c r="Y299" s="22">
        <f t="shared" si="144"/>
        <v>0</v>
      </c>
      <c r="Z299" s="21">
        <f t="shared" si="145"/>
        <v>1</v>
      </c>
    </row>
    <row r="300" spans="7:26">
      <c r="G300" s="108"/>
      <c r="H300" s="91" t="str">
        <f t="shared" si="135"/>
        <v>-</v>
      </c>
      <c r="I300" t="str">
        <f t="shared" si="131"/>
        <v>-</v>
      </c>
      <c r="J300" s="7" t="str">
        <f t="shared" si="132"/>
        <v>-</v>
      </c>
      <c r="K300" s="7" t="str">
        <f t="shared" si="133"/>
        <v>-</v>
      </c>
      <c r="L300" t="str">
        <f t="shared" si="134"/>
        <v>-</v>
      </c>
      <c r="M300" s="21" t="str">
        <f t="shared" si="128"/>
        <v>U15</v>
      </c>
      <c r="N300" s="21" t="str">
        <f t="shared" si="129"/>
        <v>M</v>
      </c>
      <c r="O300" s="21" t="str">
        <f t="shared" si="130"/>
        <v>50m</v>
      </c>
      <c r="P300" s="3" t="str">
        <f t="shared" si="136"/>
        <v>ok</v>
      </c>
      <c r="Q300" s="20" t="str">
        <f t="shared" si="137"/>
        <v>-</v>
      </c>
      <c r="R300" s="20" t="str">
        <f t="shared" si="138"/>
        <v>-</v>
      </c>
      <c r="S300" s="20" t="str">
        <f t="shared" si="139"/>
        <v>-</v>
      </c>
      <c r="T300" s="23">
        <f>COUNTIFS(O$2:O300,"="&amp;O300,I$2:I300,"="&amp;I300)-1</f>
        <v>78</v>
      </c>
      <c r="U300" s="24">
        <f t="shared" si="140"/>
        <v>0</v>
      </c>
      <c r="V300" s="21">
        <f t="shared" si="141"/>
        <v>1</v>
      </c>
      <c r="W300" s="25" t="str">
        <f t="shared" si="142"/>
        <v>50m</v>
      </c>
      <c r="X300" s="21" t="str">
        <f t="shared" si="143"/>
        <v>-50m</v>
      </c>
      <c r="Y300" s="22">
        <f t="shared" si="144"/>
        <v>0</v>
      </c>
      <c r="Z300" s="21">
        <f t="shared" si="145"/>
        <v>1</v>
      </c>
    </row>
    <row r="301" spans="7:26">
      <c r="G301" s="108"/>
      <c r="H301" s="91" t="str">
        <f t="shared" si="135"/>
        <v>-</v>
      </c>
      <c r="I301" t="str">
        <f t="shared" si="131"/>
        <v>-</v>
      </c>
      <c r="J301" s="7" t="str">
        <f t="shared" si="132"/>
        <v>-</v>
      </c>
      <c r="K301" s="7" t="str">
        <f t="shared" si="133"/>
        <v>-</v>
      </c>
      <c r="L301" t="str">
        <f t="shared" si="134"/>
        <v>-</v>
      </c>
      <c r="M301" s="21" t="str">
        <f t="shared" si="128"/>
        <v>U15</v>
      </c>
      <c r="N301" s="21" t="str">
        <f t="shared" si="129"/>
        <v>M</v>
      </c>
      <c r="O301" s="21" t="str">
        <f t="shared" si="130"/>
        <v>50m</v>
      </c>
      <c r="P301" s="3" t="str">
        <f t="shared" si="136"/>
        <v>ok</v>
      </c>
      <c r="Q301" s="20" t="str">
        <f t="shared" si="137"/>
        <v>-</v>
      </c>
      <c r="R301" s="20" t="str">
        <f t="shared" si="138"/>
        <v>-</v>
      </c>
      <c r="S301" s="20" t="str">
        <f t="shared" si="139"/>
        <v>-</v>
      </c>
      <c r="T301" s="23">
        <f>COUNTIFS(O$2:O301,"="&amp;O301,I$2:I301,"="&amp;I301)-1</f>
        <v>79</v>
      </c>
      <c r="U301" s="24">
        <f t="shared" si="140"/>
        <v>0</v>
      </c>
      <c r="V301" s="21">
        <f t="shared" si="141"/>
        <v>1</v>
      </c>
      <c r="W301" s="25" t="str">
        <f t="shared" si="142"/>
        <v>50m</v>
      </c>
      <c r="X301" s="21" t="str">
        <f t="shared" si="143"/>
        <v>-50m</v>
      </c>
      <c r="Y301" s="22">
        <f t="shared" si="144"/>
        <v>0</v>
      </c>
      <c r="Z301" s="21">
        <f t="shared" si="145"/>
        <v>1</v>
      </c>
    </row>
    <row r="302" spans="7:26">
      <c r="G302" s="108"/>
      <c r="H302" s="91" t="str">
        <f t="shared" si="135"/>
        <v>-</v>
      </c>
      <c r="I302" t="str">
        <f t="shared" si="131"/>
        <v>-</v>
      </c>
      <c r="J302" s="7" t="str">
        <f t="shared" si="132"/>
        <v>-</v>
      </c>
      <c r="K302" s="7" t="str">
        <f t="shared" si="133"/>
        <v>-</v>
      </c>
      <c r="L302" t="str">
        <f t="shared" si="134"/>
        <v>-</v>
      </c>
      <c r="M302" s="21" t="str">
        <f t="shared" si="128"/>
        <v>U15</v>
      </c>
      <c r="N302" s="21" t="str">
        <f t="shared" si="129"/>
        <v>M</v>
      </c>
      <c r="O302" s="21" t="str">
        <f t="shared" si="130"/>
        <v>50m</v>
      </c>
      <c r="P302" s="3" t="str">
        <f t="shared" si="136"/>
        <v>ok</v>
      </c>
      <c r="Q302" s="20" t="str">
        <f t="shared" si="137"/>
        <v>-</v>
      </c>
      <c r="R302" s="20" t="str">
        <f t="shared" si="138"/>
        <v>-</v>
      </c>
      <c r="S302" s="20" t="str">
        <f t="shared" si="139"/>
        <v>-</v>
      </c>
      <c r="T302" s="23">
        <f>COUNTIFS(O$2:O302,"="&amp;O302,I$2:I302,"="&amp;I302)-1</f>
        <v>80</v>
      </c>
      <c r="U302" s="24">
        <f t="shared" si="140"/>
        <v>0</v>
      </c>
      <c r="V302" s="21">
        <f t="shared" si="141"/>
        <v>1</v>
      </c>
      <c r="W302" s="25" t="str">
        <f t="shared" si="142"/>
        <v>50m</v>
      </c>
      <c r="X302" s="21" t="str">
        <f t="shared" si="143"/>
        <v>-50m</v>
      </c>
      <c r="Y302" s="22">
        <f t="shared" si="144"/>
        <v>0</v>
      </c>
      <c r="Z302" s="21">
        <f t="shared" si="145"/>
        <v>1</v>
      </c>
    </row>
    <row r="303" spans="7:26">
      <c r="G303" s="108"/>
      <c r="H303" s="91" t="str">
        <f t="shared" si="135"/>
        <v>-</v>
      </c>
      <c r="I303" t="str">
        <f t="shared" si="131"/>
        <v>-</v>
      </c>
      <c r="J303" s="7" t="str">
        <f t="shared" si="132"/>
        <v>-</v>
      </c>
      <c r="K303" s="7" t="str">
        <f t="shared" si="133"/>
        <v>-</v>
      </c>
      <c r="L303" t="str">
        <f t="shared" si="134"/>
        <v>-</v>
      </c>
      <c r="M303" s="21" t="str">
        <f t="shared" si="128"/>
        <v>U15</v>
      </c>
      <c r="N303" s="21" t="str">
        <f t="shared" si="129"/>
        <v>M</v>
      </c>
      <c r="O303" s="21" t="str">
        <f t="shared" si="130"/>
        <v>50m</v>
      </c>
      <c r="P303" s="3" t="str">
        <f t="shared" si="136"/>
        <v>ok</v>
      </c>
      <c r="Q303" s="20" t="str">
        <f t="shared" si="137"/>
        <v>-</v>
      </c>
      <c r="R303" s="20" t="str">
        <f t="shared" si="138"/>
        <v>-</v>
      </c>
      <c r="S303" s="20" t="str">
        <f t="shared" si="139"/>
        <v>-</v>
      </c>
      <c r="T303" s="23">
        <f>COUNTIFS(O$2:O303,"="&amp;O303,I$2:I303,"="&amp;I303)-1</f>
        <v>81</v>
      </c>
      <c r="U303" s="24">
        <f t="shared" si="140"/>
        <v>0</v>
      </c>
      <c r="V303" s="21">
        <f t="shared" si="141"/>
        <v>1</v>
      </c>
      <c r="W303" s="25" t="str">
        <f t="shared" si="142"/>
        <v>50m</v>
      </c>
      <c r="X303" s="21" t="str">
        <f t="shared" si="143"/>
        <v>-50m</v>
      </c>
      <c r="Y303" s="22">
        <f t="shared" si="144"/>
        <v>0</v>
      </c>
      <c r="Z303" s="21">
        <f t="shared" si="145"/>
        <v>1</v>
      </c>
    </row>
    <row r="304" spans="7:26">
      <c r="G304" s="108"/>
      <c r="H304" s="91" t="str">
        <f t="shared" si="135"/>
        <v>-</v>
      </c>
      <c r="I304" t="str">
        <f t="shared" si="131"/>
        <v>-</v>
      </c>
      <c r="J304" s="7" t="str">
        <f t="shared" si="132"/>
        <v>-</v>
      </c>
      <c r="K304" s="7" t="str">
        <f t="shared" si="133"/>
        <v>-</v>
      </c>
      <c r="L304" t="str">
        <f t="shared" si="134"/>
        <v>-</v>
      </c>
      <c r="M304" s="21" t="str">
        <f t="shared" si="128"/>
        <v>U15</v>
      </c>
      <c r="N304" s="21" t="str">
        <f t="shared" si="129"/>
        <v>M</v>
      </c>
      <c r="O304" s="21" t="str">
        <f t="shared" si="130"/>
        <v>50m</v>
      </c>
      <c r="P304" s="3" t="str">
        <f t="shared" si="136"/>
        <v>ok</v>
      </c>
      <c r="Q304" s="20" t="str">
        <f t="shared" si="137"/>
        <v>-</v>
      </c>
      <c r="R304" s="20" t="str">
        <f t="shared" si="138"/>
        <v>-</v>
      </c>
      <c r="S304" s="20" t="str">
        <f t="shared" si="139"/>
        <v>-</v>
      </c>
      <c r="T304" s="23">
        <f>COUNTIFS(O$2:O304,"="&amp;O304,I$2:I304,"="&amp;I304)-1</f>
        <v>82</v>
      </c>
      <c r="U304" s="24">
        <f t="shared" si="140"/>
        <v>0</v>
      </c>
      <c r="V304" s="21">
        <f t="shared" si="141"/>
        <v>1</v>
      </c>
      <c r="W304" s="25" t="str">
        <f t="shared" si="142"/>
        <v>50m</v>
      </c>
      <c r="X304" s="21" t="str">
        <f t="shared" si="143"/>
        <v>-50m</v>
      </c>
      <c r="Y304" s="22">
        <f t="shared" si="144"/>
        <v>0</v>
      </c>
      <c r="Z304" s="21">
        <f t="shared" si="145"/>
        <v>1</v>
      </c>
    </row>
    <row r="305" spans="7:26">
      <c r="G305" s="108"/>
      <c r="H305" s="91" t="str">
        <f t="shared" si="135"/>
        <v>-</v>
      </c>
      <c r="I305" t="str">
        <f t="shared" si="131"/>
        <v>-</v>
      </c>
      <c r="J305" s="7" t="str">
        <f t="shared" si="132"/>
        <v>-</v>
      </c>
      <c r="K305" s="7" t="str">
        <f t="shared" si="133"/>
        <v>-</v>
      </c>
      <c r="L305" t="str">
        <f t="shared" si="134"/>
        <v>-</v>
      </c>
      <c r="M305" s="21" t="str">
        <f t="shared" si="128"/>
        <v>U15</v>
      </c>
      <c r="N305" s="21" t="str">
        <f t="shared" si="129"/>
        <v>M</v>
      </c>
      <c r="O305" s="21" t="str">
        <f t="shared" si="130"/>
        <v>50m</v>
      </c>
      <c r="P305" s="3" t="str">
        <f t="shared" si="136"/>
        <v>ok</v>
      </c>
      <c r="Q305" s="20" t="str">
        <f t="shared" si="137"/>
        <v>-</v>
      </c>
      <c r="R305" s="20" t="str">
        <f t="shared" si="138"/>
        <v>-</v>
      </c>
      <c r="S305" s="20" t="str">
        <f t="shared" si="139"/>
        <v>-</v>
      </c>
      <c r="T305" s="23">
        <f>COUNTIFS(O$2:O305,"="&amp;O305,I$2:I305,"="&amp;I305)-1</f>
        <v>83</v>
      </c>
      <c r="U305" s="24">
        <f t="shared" si="140"/>
        <v>0</v>
      </c>
      <c r="V305" s="21">
        <f t="shared" si="141"/>
        <v>1</v>
      </c>
      <c r="W305" s="25" t="str">
        <f t="shared" si="142"/>
        <v>50m</v>
      </c>
      <c r="X305" s="21" t="str">
        <f t="shared" si="143"/>
        <v>-50m</v>
      </c>
      <c r="Y305" s="22">
        <f t="shared" si="144"/>
        <v>0</v>
      </c>
      <c r="Z305" s="21">
        <f t="shared" si="145"/>
        <v>1</v>
      </c>
    </row>
    <row r="306" spans="7:26">
      <c r="G306" s="108"/>
      <c r="H306" s="91" t="str">
        <f t="shared" si="135"/>
        <v>-</v>
      </c>
      <c r="I306" t="str">
        <f t="shared" si="131"/>
        <v>-</v>
      </c>
      <c r="J306" s="7" t="str">
        <f t="shared" si="132"/>
        <v>-</v>
      </c>
      <c r="K306" s="7" t="str">
        <f t="shared" si="133"/>
        <v>-</v>
      </c>
      <c r="L306" t="str">
        <f t="shared" si="134"/>
        <v>-</v>
      </c>
      <c r="M306" s="21" t="str">
        <f t="shared" si="128"/>
        <v>U15</v>
      </c>
      <c r="N306" s="21" t="str">
        <f t="shared" si="129"/>
        <v>M</v>
      </c>
      <c r="O306" s="21" t="str">
        <f t="shared" si="130"/>
        <v>50m</v>
      </c>
      <c r="P306" s="3" t="str">
        <f t="shared" si="136"/>
        <v>ok</v>
      </c>
      <c r="Q306" s="20" t="str">
        <f t="shared" si="137"/>
        <v>-</v>
      </c>
      <c r="R306" s="20" t="str">
        <f t="shared" si="138"/>
        <v>-</v>
      </c>
      <c r="S306" s="20" t="str">
        <f t="shared" si="139"/>
        <v>-</v>
      </c>
      <c r="T306" s="23">
        <f>COUNTIFS(O$2:O306,"="&amp;O306,I$2:I306,"="&amp;I306)-1</f>
        <v>84</v>
      </c>
      <c r="U306" s="24">
        <f t="shared" si="140"/>
        <v>0</v>
      </c>
      <c r="V306" s="21">
        <f t="shared" si="141"/>
        <v>1</v>
      </c>
      <c r="W306" s="25" t="str">
        <f t="shared" si="142"/>
        <v>50m</v>
      </c>
      <c r="X306" s="21" t="str">
        <f t="shared" si="143"/>
        <v>-50m</v>
      </c>
      <c r="Y306" s="22">
        <f t="shared" si="144"/>
        <v>0</v>
      </c>
      <c r="Z306" s="21">
        <f t="shared" si="145"/>
        <v>1</v>
      </c>
    </row>
    <row r="307" spans="7:26">
      <c r="G307" s="108"/>
      <c r="H307" s="91" t="str">
        <f t="shared" si="135"/>
        <v>-</v>
      </c>
      <c r="I307" t="str">
        <f t="shared" si="131"/>
        <v>-</v>
      </c>
      <c r="J307" s="7" t="str">
        <f t="shared" si="132"/>
        <v>-</v>
      </c>
      <c r="K307" s="7" t="str">
        <f t="shared" si="133"/>
        <v>-</v>
      </c>
      <c r="L307" t="str">
        <f t="shared" si="134"/>
        <v>-</v>
      </c>
      <c r="M307" s="21" t="str">
        <f t="shared" si="128"/>
        <v>U15</v>
      </c>
      <c r="N307" s="21" t="str">
        <f t="shared" si="129"/>
        <v>M</v>
      </c>
      <c r="O307" s="21" t="str">
        <f t="shared" si="130"/>
        <v>50m</v>
      </c>
      <c r="P307" s="3" t="str">
        <f t="shared" si="136"/>
        <v>ok</v>
      </c>
      <c r="Q307" s="20" t="str">
        <f t="shared" si="137"/>
        <v>-</v>
      </c>
      <c r="R307" s="20" t="str">
        <f t="shared" si="138"/>
        <v>-</v>
      </c>
      <c r="S307" s="20" t="str">
        <f t="shared" si="139"/>
        <v>-</v>
      </c>
      <c r="T307" s="23">
        <f>COUNTIFS(O$2:O307,"="&amp;O307,I$2:I307,"="&amp;I307)-1</f>
        <v>85</v>
      </c>
      <c r="U307" s="24">
        <f t="shared" si="140"/>
        <v>0</v>
      </c>
      <c r="V307" s="21">
        <f t="shared" si="141"/>
        <v>1</v>
      </c>
      <c r="W307" s="25" t="str">
        <f t="shared" si="142"/>
        <v>50m</v>
      </c>
      <c r="X307" s="21" t="str">
        <f t="shared" si="143"/>
        <v>-50m</v>
      </c>
      <c r="Y307" s="22">
        <f t="shared" si="144"/>
        <v>0</v>
      </c>
      <c r="Z307" s="21">
        <f t="shared" si="145"/>
        <v>1</v>
      </c>
    </row>
    <row r="308" spans="7:26">
      <c r="G308" s="108"/>
      <c r="H308" s="91" t="str">
        <f t="shared" si="135"/>
        <v>-</v>
      </c>
      <c r="I308" t="str">
        <f t="shared" si="131"/>
        <v>-</v>
      </c>
      <c r="J308" s="7" t="str">
        <f t="shared" si="132"/>
        <v>-</v>
      </c>
      <c r="K308" s="7" t="str">
        <f t="shared" si="133"/>
        <v>-</v>
      </c>
      <c r="L308" t="str">
        <f t="shared" si="134"/>
        <v>-</v>
      </c>
      <c r="M308" s="21" t="str">
        <f t="shared" si="128"/>
        <v>U15</v>
      </c>
      <c r="N308" s="21" t="str">
        <f t="shared" si="129"/>
        <v>M</v>
      </c>
      <c r="O308" s="21" t="str">
        <f t="shared" si="130"/>
        <v>50m</v>
      </c>
      <c r="P308" s="3" t="str">
        <f t="shared" si="136"/>
        <v>ok</v>
      </c>
      <c r="Q308" s="20" t="str">
        <f t="shared" si="137"/>
        <v>-</v>
      </c>
      <c r="R308" s="20" t="str">
        <f t="shared" si="138"/>
        <v>-</v>
      </c>
      <c r="S308" s="20" t="str">
        <f t="shared" si="139"/>
        <v>-</v>
      </c>
      <c r="T308" s="23">
        <f>COUNTIFS(O$2:O308,"="&amp;O308,I$2:I308,"="&amp;I308)-1</f>
        <v>86</v>
      </c>
      <c r="U308" s="24">
        <f t="shared" si="140"/>
        <v>0</v>
      </c>
      <c r="V308" s="21">
        <f t="shared" si="141"/>
        <v>1</v>
      </c>
      <c r="W308" s="25" t="str">
        <f t="shared" si="142"/>
        <v>50m</v>
      </c>
      <c r="X308" s="21" t="str">
        <f t="shared" si="143"/>
        <v>-50m</v>
      </c>
      <c r="Y308" s="22">
        <f t="shared" si="144"/>
        <v>0</v>
      </c>
      <c r="Z308" s="21">
        <f t="shared" si="145"/>
        <v>1</v>
      </c>
    </row>
    <row r="309" spans="7:26">
      <c r="G309" s="108"/>
      <c r="H309" s="91" t="str">
        <f t="shared" si="135"/>
        <v>-</v>
      </c>
      <c r="I309" t="str">
        <f t="shared" si="131"/>
        <v>-</v>
      </c>
      <c r="J309" s="7" t="str">
        <f t="shared" si="132"/>
        <v>-</v>
      </c>
      <c r="K309" s="7" t="str">
        <f t="shared" si="133"/>
        <v>-</v>
      </c>
      <c r="L309" t="str">
        <f t="shared" si="134"/>
        <v>-</v>
      </c>
      <c r="M309" s="21" t="str">
        <f t="shared" si="128"/>
        <v>U15</v>
      </c>
      <c r="N309" s="21" t="str">
        <f t="shared" si="129"/>
        <v>M</v>
      </c>
      <c r="O309" s="21" t="str">
        <f t="shared" si="130"/>
        <v>50m</v>
      </c>
      <c r="P309" s="3" t="str">
        <f t="shared" si="136"/>
        <v>ok</v>
      </c>
      <c r="Q309" s="20" t="str">
        <f t="shared" si="137"/>
        <v>-</v>
      </c>
      <c r="R309" s="20" t="str">
        <f t="shared" si="138"/>
        <v>-</v>
      </c>
      <c r="S309" s="20" t="str">
        <f t="shared" si="139"/>
        <v>-</v>
      </c>
      <c r="T309" s="23">
        <f>COUNTIFS(O$2:O309,"="&amp;O309,I$2:I309,"="&amp;I309)-1</f>
        <v>87</v>
      </c>
      <c r="U309" s="24">
        <f t="shared" si="140"/>
        <v>0</v>
      </c>
      <c r="V309" s="21">
        <f t="shared" si="141"/>
        <v>1</v>
      </c>
      <c r="W309" s="25" t="str">
        <f t="shared" si="142"/>
        <v>50m</v>
      </c>
      <c r="X309" s="21" t="str">
        <f t="shared" si="143"/>
        <v>-50m</v>
      </c>
      <c r="Y309" s="22">
        <f t="shared" si="144"/>
        <v>0</v>
      </c>
      <c r="Z309" s="21">
        <f t="shared" si="145"/>
        <v>1</v>
      </c>
    </row>
    <row r="310" spans="7:26">
      <c r="G310" s="108"/>
      <c r="H310" s="91" t="str">
        <f t="shared" si="135"/>
        <v>-</v>
      </c>
      <c r="I310" t="str">
        <f t="shared" si="131"/>
        <v>-</v>
      </c>
      <c r="J310" s="7" t="str">
        <f t="shared" si="132"/>
        <v>-</v>
      </c>
      <c r="K310" s="7" t="str">
        <f t="shared" si="133"/>
        <v>-</v>
      </c>
      <c r="L310" t="str">
        <f t="shared" si="134"/>
        <v>-</v>
      </c>
      <c r="M310" s="21" t="str">
        <f t="shared" si="128"/>
        <v>U15</v>
      </c>
      <c r="N310" s="21" t="str">
        <f t="shared" si="129"/>
        <v>M</v>
      </c>
      <c r="O310" s="21" t="str">
        <f t="shared" si="130"/>
        <v>50m</v>
      </c>
      <c r="P310" s="3" t="str">
        <f t="shared" si="136"/>
        <v>ok</v>
      </c>
      <c r="Q310" s="20" t="str">
        <f t="shared" si="137"/>
        <v>-</v>
      </c>
      <c r="R310" s="20" t="str">
        <f t="shared" si="138"/>
        <v>-</v>
      </c>
      <c r="S310" s="20" t="str">
        <f t="shared" si="139"/>
        <v>-</v>
      </c>
      <c r="T310" s="23">
        <f>COUNTIFS(O$2:O310,"="&amp;O310,I$2:I310,"="&amp;I310)-1</f>
        <v>88</v>
      </c>
      <c r="U310" s="24">
        <f t="shared" si="140"/>
        <v>0</v>
      </c>
      <c r="V310" s="21">
        <f t="shared" si="141"/>
        <v>1</v>
      </c>
      <c r="W310" s="25" t="str">
        <f t="shared" si="142"/>
        <v>50m</v>
      </c>
      <c r="X310" s="21" t="str">
        <f t="shared" si="143"/>
        <v>-50m</v>
      </c>
      <c r="Y310" s="22">
        <f t="shared" si="144"/>
        <v>0</v>
      </c>
      <c r="Z310" s="21">
        <f t="shared" si="145"/>
        <v>1</v>
      </c>
    </row>
    <row r="311" spans="7:26">
      <c r="G311" s="108"/>
      <c r="H311" s="91" t="str">
        <f t="shared" si="135"/>
        <v>-</v>
      </c>
      <c r="I311" t="str">
        <f t="shared" si="131"/>
        <v>-</v>
      </c>
      <c r="J311" s="7" t="str">
        <f t="shared" si="132"/>
        <v>-</v>
      </c>
      <c r="K311" s="7" t="str">
        <f t="shared" si="133"/>
        <v>-</v>
      </c>
      <c r="L311" t="str">
        <f t="shared" si="134"/>
        <v>-</v>
      </c>
      <c r="M311" s="21" t="str">
        <f t="shared" si="128"/>
        <v>U15</v>
      </c>
      <c r="N311" s="21" t="str">
        <f t="shared" si="129"/>
        <v>M</v>
      </c>
      <c r="O311" s="21" t="str">
        <f t="shared" si="130"/>
        <v>50m</v>
      </c>
      <c r="P311" s="3" t="str">
        <f t="shared" si="136"/>
        <v>ok</v>
      </c>
      <c r="Q311" s="20" t="str">
        <f t="shared" si="137"/>
        <v>-</v>
      </c>
      <c r="R311" s="20" t="str">
        <f t="shared" si="138"/>
        <v>-</v>
      </c>
      <c r="S311" s="20" t="str">
        <f t="shared" si="139"/>
        <v>-</v>
      </c>
      <c r="T311" s="23">
        <f>COUNTIFS(O$2:O311,"="&amp;O311,I$2:I311,"="&amp;I311)-1</f>
        <v>89</v>
      </c>
      <c r="U311" s="24">
        <f t="shared" si="140"/>
        <v>0</v>
      </c>
      <c r="V311" s="21">
        <f t="shared" si="141"/>
        <v>1</v>
      </c>
      <c r="W311" s="25" t="str">
        <f t="shared" si="142"/>
        <v>50m</v>
      </c>
      <c r="X311" s="21" t="str">
        <f t="shared" si="143"/>
        <v>-50m</v>
      </c>
      <c r="Y311" s="22">
        <f t="shared" si="144"/>
        <v>0</v>
      </c>
      <c r="Z311" s="21">
        <f t="shared" si="145"/>
        <v>1</v>
      </c>
    </row>
    <row r="312" spans="7:26">
      <c r="G312" s="108"/>
      <c r="H312" s="91" t="str">
        <f t="shared" si="135"/>
        <v>-</v>
      </c>
      <c r="I312" t="str">
        <f t="shared" si="131"/>
        <v>-</v>
      </c>
      <c r="J312" s="7" t="str">
        <f t="shared" si="132"/>
        <v>-</v>
      </c>
      <c r="K312" s="7" t="str">
        <f t="shared" si="133"/>
        <v>-</v>
      </c>
      <c r="L312" t="str">
        <f t="shared" si="134"/>
        <v>-</v>
      </c>
      <c r="M312" s="21" t="str">
        <f t="shared" si="128"/>
        <v>U15</v>
      </c>
      <c r="N312" s="21" t="str">
        <f t="shared" si="129"/>
        <v>M</v>
      </c>
      <c r="O312" s="21" t="str">
        <f t="shared" si="130"/>
        <v>50m</v>
      </c>
      <c r="P312" s="3" t="str">
        <f t="shared" si="136"/>
        <v>ok</v>
      </c>
      <c r="Q312" s="20" t="str">
        <f t="shared" si="137"/>
        <v>-</v>
      </c>
      <c r="R312" s="20" t="str">
        <f t="shared" si="138"/>
        <v>-</v>
      </c>
      <c r="S312" s="20" t="str">
        <f t="shared" si="139"/>
        <v>-</v>
      </c>
      <c r="T312" s="23">
        <f>COUNTIFS(O$2:O312,"="&amp;O312,I$2:I312,"="&amp;I312)-1</f>
        <v>90</v>
      </c>
      <c r="U312" s="24">
        <f t="shared" si="140"/>
        <v>0</v>
      </c>
      <c r="V312" s="21">
        <f t="shared" si="141"/>
        <v>1</v>
      </c>
      <c r="W312" s="25" t="str">
        <f t="shared" si="142"/>
        <v>50m</v>
      </c>
      <c r="X312" s="21" t="str">
        <f t="shared" si="143"/>
        <v>-50m</v>
      </c>
      <c r="Y312" s="22">
        <f t="shared" si="144"/>
        <v>0</v>
      </c>
      <c r="Z312" s="21">
        <f t="shared" si="145"/>
        <v>1</v>
      </c>
    </row>
    <row r="313" spans="7:26">
      <c r="G313" s="108"/>
      <c r="H313" s="91" t="str">
        <f t="shared" si="135"/>
        <v>-</v>
      </c>
      <c r="I313" t="str">
        <f t="shared" si="131"/>
        <v>-</v>
      </c>
      <c r="J313" s="7" t="str">
        <f t="shared" si="132"/>
        <v>-</v>
      </c>
      <c r="K313" s="7" t="str">
        <f t="shared" si="133"/>
        <v>-</v>
      </c>
      <c r="L313" t="str">
        <f t="shared" si="134"/>
        <v>-</v>
      </c>
      <c r="M313" s="21" t="str">
        <f t="shared" si="128"/>
        <v>U15</v>
      </c>
      <c r="N313" s="21" t="str">
        <f t="shared" si="129"/>
        <v>M</v>
      </c>
      <c r="O313" s="21" t="str">
        <f t="shared" si="130"/>
        <v>50m</v>
      </c>
      <c r="P313" s="3" t="str">
        <f t="shared" si="136"/>
        <v>ok</v>
      </c>
      <c r="Q313" s="20" t="str">
        <f t="shared" si="137"/>
        <v>-</v>
      </c>
      <c r="R313" s="20" t="str">
        <f t="shared" si="138"/>
        <v>-</v>
      </c>
      <c r="S313" s="20" t="str">
        <f t="shared" si="139"/>
        <v>-</v>
      </c>
      <c r="T313" s="23">
        <f>COUNTIFS(O$2:O313,"="&amp;O313,I$2:I313,"="&amp;I313)-1</f>
        <v>91</v>
      </c>
      <c r="U313" s="24">
        <f t="shared" si="140"/>
        <v>0</v>
      </c>
      <c r="V313" s="21">
        <f t="shared" si="141"/>
        <v>1</v>
      </c>
      <c r="W313" s="25" t="str">
        <f t="shared" si="142"/>
        <v>50m</v>
      </c>
      <c r="X313" s="21" t="str">
        <f t="shared" si="143"/>
        <v>-50m</v>
      </c>
      <c r="Y313" s="22">
        <f t="shared" si="144"/>
        <v>0</v>
      </c>
      <c r="Z313" s="21">
        <f t="shared" si="145"/>
        <v>1</v>
      </c>
    </row>
    <row r="314" spans="7:26">
      <c r="G314" s="108"/>
      <c r="H314" s="91" t="str">
        <f t="shared" si="135"/>
        <v>-</v>
      </c>
      <c r="I314" t="str">
        <f t="shared" si="131"/>
        <v>-</v>
      </c>
      <c r="J314" s="7" t="str">
        <f t="shared" si="132"/>
        <v>-</v>
      </c>
      <c r="K314" s="7" t="str">
        <f t="shared" si="133"/>
        <v>-</v>
      </c>
      <c r="L314" t="str">
        <f t="shared" si="134"/>
        <v>-</v>
      </c>
      <c r="M314" s="21" t="str">
        <f t="shared" si="128"/>
        <v>U15</v>
      </c>
      <c r="N314" s="21" t="str">
        <f t="shared" si="129"/>
        <v>M</v>
      </c>
      <c r="O314" s="21" t="str">
        <f t="shared" si="130"/>
        <v>50m</v>
      </c>
      <c r="P314" s="3" t="str">
        <f t="shared" si="136"/>
        <v>ok</v>
      </c>
      <c r="Q314" s="20" t="str">
        <f t="shared" si="137"/>
        <v>-</v>
      </c>
      <c r="R314" s="20" t="str">
        <f t="shared" si="138"/>
        <v>-</v>
      </c>
      <c r="S314" s="20" t="str">
        <f t="shared" si="139"/>
        <v>-</v>
      </c>
      <c r="T314" s="23">
        <f>COUNTIFS(O$2:O314,"="&amp;O314,I$2:I314,"="&amp;I314)-1</f>
        <v>92</v>
      </c>
      <c r="U314" s="24">
        <f t="shared" si="140"/>
        <v>0</v>
      </c>
      <c r="V314" s="21">
        <f t="shared" si="141"/>
        <v>1</v>
      </c>
      <c r="W314" s="25" t="str">
        <f t="shared" si="142"/>
        <v>50m</v>
      </c>
      <c r="X314" s="21" t="str">
        <f t="shared" si="143"/>
        <v>-50m</v>
      </c>
      <c r="Y314" s="22">
        <f t="shared" si="144"/>
        <v>0</v>
      </c>
      <c r="Z314" s="21">
        <f t="shared" si="145"/>
        <v>1</v>
      </c>
    </row>
    <row r="315" spans="7:26">
      <c r="G315" s="108"/>
      <c r="H315" s="91" t="str">
        <f t="shared" si="135"/>
        <v>-</v>
      </c>
      <c r="I315" t="str">
        <f t="shared" si="131"/>
        <v>-</v>
      </c>
      <c r="J315" s="7" t="str">
        <f t="shared" si="132"/>
        <v>-</v>
      </c>
      <c r="K315" s="7" t="str">
        <f t="shared" si="133"/>
        <v>-</v>
      </c>
      <c r="L315" t="str">
        <f t="shared" si="134"/>
        <v>-</v>
      </c>
      <c r="M315" s="21" t="str">
        <f t="shared" si="128"/>
        <v>U15</v>
      </c>
      <c r="N315" s="21" t="str">
        <f t="shared" si="129"/>
        <v>M</v>
      </c>
      <c r="O315" s="21" t="str">
        <f t="shared" si="130"/>
        <v>50m</v>
      </c>
      <c r="P315" s="3" t="str">
        <f t="shared" si="136"/>
        <v>ok</v>
      </c>
      <c r="Q315" s="20" t="str">
        <f t="shared" si="137"/>
        <v>-</v>
      </c>
      <c r="R315" s="20" t="str">
        <f t="shared" si="138"/>
        <v>-</v>
      </c>
      <c r="S315" s="20" t="str">
        <f t="shared" si="139"/>
        <v>-</v>
      </c>
      <c r="T315" s="23">
        <f>COUNTIFS(O$2:O315,"="&amp;O315,I$2:I315,"="&amp;I315)-1</f>
        <v>93</v>
      </c>
      <c r="U315" s="24">
        <f t="shared" si="140"/>
        <v>0</v>
      </c>
      <c r="V315" s="21">
        <f t="shared" si="141"/>
        <v>1</v>
      </c>
      <c r="W315" s="25" t="str">
        <f t="shared" si="142"/>
        <v>50m</v>
      </c>
      <c r="X315" s="21" t="str">
        <f t="shared" si="143"/>
        <v>-50m</v>
      </c>
      <c r="Y315" s="22">
        <f t="shared" si="144"/>
        <v>0</v>
      </c>
      <c r="Z315" s="21">
        <f t="shared" si="145"/>
        <v>1</v>
      </c>
    </row>
    <row r="316" spans="7:26">
      <c r="G316" s="108"/>
      <c r="H316" s="91" t="str">
        <f t="shared" si="135"/>
        <v>-</v>
      </c>
      <c r="I316" t="str">
        <f t="shared" si="131"/>
        <v>-</v>
      </c>
      <c r="J316" s="7" t="str">
        <f t="shared" si="132"/>
        <v>-</v>
      </c>
      <c r="K316" s="7" t="str">
        <f t="shared" si="133"/>
        <v>-</v>
      </c>
      <c r="L316" t="str">
        <f t="shared" si="134"/>
        <v>-</v>
      </c>
      <c r="M316" s="21" t="str">
        <f t="shared" si="128"/>
        <v>U15</v>
      </c>
      <c r="N316" s="21" t="str">
        <f t="shared" si="129"/>
        <v>M</v>
      </c>
      <c r="O316" s="21" t="str">
        <f t="shared" si="130"/>
        <v>50m</v>
      </c>
      <c r="P316" s="3" t="str">
        <f t="shared" si="136"/>
        <v>ok</v>
      </c>
      <c r="Q316" s="20" t="str">
        <f t="shared" si="137"/>
        <v>-</v>
      </c>
      <c r="R316" s="20" t="str">
        <f t="shared" si="138"/>
        <v>-</v>
      </c>
      <c r="S316" s="20" t="str">
        <f t="shared" si="139"/>
        <v>-</v>
      </c>
      <c r="T316" s="23">
        <f>COUNTIFS(O$2:O316,"="&amp;O316,I$2:I316,"="&amp;I316)-1</f>
        <v>94</v>
      </c>
      <c r="U316" s="24">
        <f t="shared" si="140"/>
        <v>0</v>
      </c>
      <c r="V316" s="21">
        <f t="shared" si="141"/>
        <v>1</v>
      </c>
      <c r="W316" s="25" t="str">
        <f t="shared" si="142"/>
        <v>50m</v>
      </c>
      <c r="X316" s="21" t="str">
        <f t="shared" si="143"/>
        <v>-50m</v>
      </c>
      <c r="Y316" s="22">
        <f t="shared" si="144"/>
        <v>0</v>
      </c>
      <c r="Z316" s="21">
        <f t="shared" si="145"/>
        <v>1</v>
      </c>
    </row>
    <row r="317" spans="7:26">
      <c r="G317" s="108"/>
      <c r="H317" s="91" t="str">
        <f t="shared" si="135"/>
        <v>-</v>
      </c>
      <c r="I317" t="str">
        <f t="shared" si="131"/>
        <v>-</v>
      </c>
      <c r="J317" s="7" t="str">
        <f t="shared" si="132"/>
        <v>-</v>
      </c>
      <c r="K317" s="7" t="str">
        <f t="shared" si="133"/>
        <v>-</v>
      </c>
      <c r="L317" t="str">
        <f t="shared" si="134"/>
        <v>-</v>
      </c>
      <c r="M317" s="21" t="str">
        <f t="shared" si="128"/>
        <v>U15</v>
      </c>
      <c r="N317" s="21" t="str">
        <f t="shared" si="129"/>
        <v>M</v>
      </c>
      <c r="O317" s="21" t="str">
        <f t="shared" si="130"/>
        <v>50m</v>
      </c>
      <c r="P317" s="3" t="str">
        <f t="shared" si="136"/>
        <v>ok</v>
      </c>
      <c r="Q317" s="20" t="str">
        <f t="shared" si="137"/>
        <v>-</v>
      </c>
      <c r="R317" s="20" t="str">
        <f t="shared" si="138"/>
        <v>-</v>
      </c>
      <c r="S317" s="20" t="str">
        <f t="shared" si="139"/>
        <v>-</v>
      </c>
      <c r="T317" s="23">
        <f>COUNTIFS(O$2:O317,"="&amp;O317,I$2:I317,"="&amp;I317)-1</f>
        <v>95</v>
      </c>
      <c r="U317" s="24">
        <f t="shared" si="140"/>
        <v>0</v>
      </c>
      <c r="V317" s="21">
        <f t="shared" si="141"/>
        <v>1</v>
      </c>
      <c r="W317" s="25" t="str">
        <f t="shared" si="142"/>
        <v>50m</v>
      </c>
      <c r="X317" s="21" t="str">
        <f t="shared" si="143"/>
        <v>-50m</v>
      </c>
      <c r="Y317" s="22">
        <f t="shared" si="144"/>
        <v>0</v>
      </c>
      <c r="Z317" s="21">
        <f t="shared" si="145"/>
        <v>1</v>
      </c>
    </row>
    <row r="318" spans="7:26">
      <c r="G318" s="108"/>
      <c r="H318" s="91" t="str">
        <f t="shared" si="135"/>
        <v>-</v>
      </c>
      <c r="I318" t="str">
        <f t="shared" si="131"/>
        <v>-</v>
      </c>
      <c r="J318" s="7" t="str">
        <f t="shared" si="132"/>
        <v>-</v>
      </c>
      <c r="K318" s="7" t="str">
        <f t="shared" si="133"/>
        <v>-</v>
      </c>
      <c r="L318" t="str">
        <f t="shared" si="134"/>
        <v>-</v>
      </c>
      <c r="M318" s="21" t="str">
        <f t="shared" si="128"/>
        <v>U15</v>
      </c>
      <c r="N318" s="21" t="str">
        <f t="shared" si="129"/>
        <v>M</v>
      </c>
      <c r="O318" s="21" t="str">
        <f t="shared" si="130"/>
        <v>50m</v>
      </c>
      <c r="P318" s="3" t="str">
        <f t="shared" si="136"/>
        <v>ok</v>
      </c>
      <c r="Q318" s="20" t="str">
        <f t="shared" si="137"/>
        <v>-</v>
      </c>
      <c r="R318" s="20" t="str">
        <f t="shared" si="138"/>
        <v>-</v>
      </c>
      <c r="S318" s="20" t="str">
        <f t="shared" si="139"/>
        <v>-</v>
      </c>
      <c r="T318" s="23">
        <f>COUNTIFS(O$2:O318,"="&amp;O318,I$2:I318,"="&amp;I318)-1</f>
        <v>96</v>
      </c>
      <c r="U318" s="24">
        <f t="shared" si="140"/>
        <v>0</v>
      </c>
      <c r="V318" s="21">
        <f t="shared" si="141"/>
        <v>1</v>
      </c>
      <c r="W318" s="25" t="str">
        <f t="shared" si="142"/>
        <v>50m</v>
      </c>
      <c r="X318" s="21" t="str">
        <f t="shared" si="143"/>
        <v>-50m</v>
      </c>
      <c r="Y318" s="22">
        <f t="shared" si="144"/>
        <v>0</v>
      </c>
      <c r="Z318" s="21">
        <f t="shared" si="145"/>
        <v>1</v>
      </c>
    </row>
    <row r="319" spans="7:26">
      <c r="G319" s="108"/>
      <c r="H319" s="91" t="str">
        <f t="shared" si="135"/>
        <v>-</v>
      </c>
      <c r="I319" t="str">
        <f t="shared" si="131"/>
        <v>-</v>
      </c>
      <c r="J319" s="7" t="str">
        <f t="shared" si="132"/>
        <v>-</v>
      </c>
      <c r="K319" s="7" t="str">
        <f t="shared" si="133"/>
        <v>-</v>
      </c>
      <c r="L319" t="str">
        <f t="shared" si="134"/>
        <v>-</v>
      </c>
      <c r="M319" s="21" t="str">
        <f t="shared" si="128"/>
        <v>U15</v>
      </c>
      <c r="N319" s="21" t="str">
        <f t="shared" si="129"/>
        <v>M</v>
      </c>
      <c r="O319" s="21" t="str">
        <f t="shared" si="130"/>
        <v>50m</v>
      </c>
      <c r="P319" s="3" t="str">
        <f t="shared" si="136"/>
        <v>ok</v>
      </c>
      <c r="Q319" s="20" t="str">
        <f t="shared" si="137"/>
        <v>-</v>
      </c>
      <c r="R319" s="20" t="str">
        <f t="shared" si="138"/>
        <v>-</v>
      </c>
      <c r="S319" s="20" t="str">
        <f t="shared" si="139"/>
        <v>-</v>
      </c>
      <c r="T319" s="23">
        <f>COUNTIFS(O$2:O319,"="&amp;O319,I$2:I319,"="&amp;I319)-1</f>
        <v>97</v>
      </c>
      <c r="U319" s="24">
        <f t="shared" si="140"/>
        <v>0</v>
      </c>
      <c r="V319" s="21">
        <f t="shared" si="141"/>
        <v>1</v>
      </c>
      <c r="W319" s="25" t="str">
        <f t="shared" si="142"/>
        <v>50m</v>
      </c>
      <c r="X319" s="21" t="str">
        <f t="shared" si="143"/>
        <v>-50m</v>
      </c>
      <c r="Y319" s="22">
        <f t="shared" si="144"/>
        <v>0</v>
      </c>
      <c r="Z319" s="21">
        <f t="shared" si="145"/>
        <v>1</v>
      </c>
    </row>
    <row r="320" spans="7:26">
      <c r="G320" s="108"/>
      <c r="H320" s="91" t="str">
        <f t="shared" si="135"/>
        <v>-</v>
      </c>
      <c r="I320" t="str">
        <f t="shared" si="131"/>
        <v>-</v>
      </c>
      <c r="J320" s="7" t="str">
        <f t="shared" si="132"/>
        <v>-</v>
      </c>
      <c r="K320" s="7" t="str">
        <f t="shared" si="133"/>
        <v>-</v>
      </c>
      <c r="L320" t="str">
        <f t="shared" si="134"/>
        <v>-</v>
      </c>
      <c r="M320" s="21" t="str">
        <f t="shared" si="128"/>
        <v>U15</v>
      </c>
      <c r="N320" s="21" t="str">
        <f t="shared" si="129"/>
        <v>M</v>
      </c>
      <c r="O320" s="21" t="str">
        <f t="shared" si="130"/>
        <v>50m</v>
      </c>
      <c r="P320" s="3" t="str">
        <f t="shared" si="136"/>
        <v>ok</v>
      </c>
      <c r="Q320" s="20" t="str">
        <f t="shared" si="137"/>
        <v>-</v>
      </c>
      <c r="R320" s="20" t="str">
        <f t="shared" si="138"/>
        <v>-</v>
      </c>
      <c r="S320" s="20" t="str">
        <f t="shared" si="139"/>
        <v>-</v>
      </c>
      <c r="T320" s="23">
        <f>COUNTIFS(O$2:O320,"="&amp;O320,I$2:I320,"="&amp;I320)-1</f>
        <v>98</v>
      </c>
      <c r="U320" s="24">
        <f t="shared" si="140"/>
        <v>0</v>
      </c>
      <c r="V320" s="21">
        <f t="shared" si="141"/>
        <v>1</v>
      </c>
      <c r="W320" s="25" t="str">
        <f t="shared" si="142"/>
        <v>50m</v>
      </c>
      <c r="X320" s="21" t="str">
        <f t="shared" si="143"/>
        <v>-50m</v>
      </c>
      <c r="Y320" s="22">
        <f t="shared" si="144"/>
        <v>0</v>
      </c>
      <c r="Z320" s="21">
        <f t="shared" si="145"/>
        <v>1</v>
      </c>
    </row>
    <row r="321" spans="7:26">
      <c r="G321" s="108"/>
      <c r="H321" s="91" t="str">
        <f t="shared" si="135"/>
        <v>-</v>
      </c>
      <c r="I321" t="str">
        <f t="shared" si="131"/>
        <v>-</v>
      </c>
      <c r="J321" s="7" t="str">
        <f t="shared" si="132"/>
        <v>-</v>
      </c>
      <c r="K321" s="7" t="str">
        <f t="shared" si="133"/>
        <v>-</v>
      </c>
      <c r="L321" t="str">
        <f t="shared" si="134"/>
        <v>-</v>
      </c>
      <c r="M321" s="21" t="str">
        <f t="shared" si="128"/>
        <v>U15</v>
      </c>
      <c r="N321" s="21" t="str">
        <f t="shared" si="129"/>
        <v>M</v>
      </c>
      <c r="O321" s="21" t="str">
        <f t="shared" si="130"/>
        <v>50m</v>
      </c>
      <c r="P321" s="3" t="str">
        <f t="shared" si="136"/>
        <v>ok</v>
      </c>
      <c r="Q321" s="20" t="str">
        <f t="shared" si="137"/>
        <v>-</v>
      </c>
      <c r="R321" s="20" t="str">
        <f t="shared" si="138"/>
        <v>-</v>
      </c>
      <c r="S321" s="20" t="str">
        <f t="shared" si="139"/>
        <v>-</v>
      </c>
      <c r="T321" s="23">
        <f>COUNTIFS(O$2:O321,"="&amp;O321,I$2:I321,"="&amp;I321)-1</f>
        <v>99</v>
      </c>
      <c r="U321" s="24">
        <f t="shared" si="140"/>
        <v>0</v>
      </c>
      <c r="V321" s="21">
        <f t="shared" si="141"/>
        <v>1</v>
      </c>
      <c r="W321" s="25" t="str">
        <f t="shared" si="142"/>
        <v>50m</v>
      </c>
      <c r="X321" s="21" t="str">
        <f t="shared" si="143"/>
        <v>-50m</v>
      </c>
      <c r="Y321" s="22">
        <f t="shared" si="144"/>
        <v>0</v>
      </c>
      <c r="Z321" s="21">
        <f t="shared" si="145"/>
        <v>1</v>
      </c>
    </row>
    <row r="322" spans="7:26">
      <c r="G322" s="108"/>
      <c r="H322" s="91" t="str">
        <f t="shared" si="135"/>
        <v>-</v>
      </c>
      <c r="I322" t="str">
        <f t="shared" si="131"/>
        <v>-</v>
      </c>
      <c r="J322" s="7" t="str">
        <f t="shared" si="132"/>
        <v>-</v>
      </c>
      <c r="K322" s="7" t="str">
        <f t="shared" si="133"/>
        <v>-</v>
      </c>
      <c r="L322" t="str">
        <f t="shared" si="134"/>
        <v>-</v>
      </c>
      <c r="M322" s="21" t="str">
        <f t="shared" si="128"/>
        <v>U15</v>
      </c>
      <c r="N322" s="21" t="str">
        <f t="shared" si="129"/>
        <v>M</v>
      </c>
      <c r="O322" s="21" t="str">
        <f t="shared" si="130"/>
        <v>50m</v>
      </c>
      <c r="P322" s="3" t="str">
        <f t="shared" si="136"/>
        <v>ok</v>
      </c>
      <c r="Q322" s="20" t="str">
        <f t="shared" si="137"/>
        <v>-</v>
      </c>
      <c r="R322" s="20" t="str">
        <f t="shared" si="138"/>
        <v>-</v>
      </c>
      <c r="S322" s="20" t="str">
        <f t="shared" si="139"/>
        <v>-</v>
      </c>
      <c r="T322" s="23">
        <f>COUNTIFS(O$2:O322,"="&amp;O322,I$2:I322,"="&amp;I322)-1</f>
        <v>100</v>
      </c>
      <c r="U322" s="24">
        <f t="shared" si="140"/>
        <v>0</v>
      </c>
      <c r="V322" s="21">
        <f t="shared" si="141"/>
        <v>1</v>
      </c>
      <c r="W322" s="25" t="str">
        <f t="shared" si="142"/>
        <v>50m</v>
      </c>
      <c r="X322" s="21" t="str">
        <f t="shared" si="143"/>
        <v>-50m</v>
      </c>
      <c r="Y322" s="22">
        <f t="shared" si="144"/>
        <v>0</v>
      </c>
      <c r="Z322" s="21">
        <f t="shared" si="145"/>
        <v>1</v>
      </c>
    </row>
    <row r="323" spans="7:26">
      <c r="G323" s="108"/>
      <c r="H323" s="91" t="str">
        <f t="shared" si="135"/>
        <v>-</v>
      </c>
      <c r="I323" t="str">
        <f t="shared" si="131"/>
        <v>-</v>
      </c>
      <c r="J323" s="7" t="str">
        <f t="shared" si="132"/>
        <v>-</v>
      </c>
      <c r="K323" s="7" t="str">
        <f t="shared" si="133"/>
        <v>-</v>
      </c>
      <c r="L323" t="str">
        <f t="shared" si="134"/>
        <v>-</v>
      </c>
      <c r="M323" s="21" t="str">
        <f t="shared" si="128"/>
        <v>U15</v>
      </c>
      <c r="N323" s="21" t="str">
        <f t="shared" si="129"/>
        <v>M</v>
      </c>
      <c r="O323" s="21" t="str">
        <f t="shared" si="130"/>
        <v>50m</v>
      </c>
      <c r="P323" s="3" t="str">
        <f t="shared" si="136"/>
        <v>ok</v>
      </c>
      <c r="Q323" s="20" t="str">
        <f t="shared" si="137"/>
        <v>-</v>
      </c>
      <c r="R323" s="20" t="str">
        <f t="shared" si="138"/>
        <v>-</v>
      </c>
      <c r="S323" s="20" t="str">
        <f t="shared" si="139"/>
        <v>-</v>
      </c>
      <c r="T323" s="23">
        <f>COUNTIFS(O$2:O323,"="&amp;O323,I$2:I323,"="&amp;I323)-1</f>
        <v>101</v>
      </c>
      <c r="U323" s="24">
        <f t="shared" si="140"/>
        <v>0</v>
      </c>
      <c r="V323" s="21">
        <f t="shared" si="141"/>
        <v>1</v>
      </c>
      <c r="W323" s="25" t="str">
        <f t="shared" si="142"/>
        <v>50m</v>
      </c>
      <c r="X323" s="21" t="str">
        <f t="shared" si="143"/>
        <v>-50m</v>
      </c>
      <c r="Y323" s="22">
        <f t="shared" si="144"/>
        <v>0</v>
      </c>
      <c r="Z323" s="21">
        <f t="shared" si="145"/>
        <v>1</v>
      </c>
    </row>
    <row r="324" spans="7:26">
      <c r="G324" s="108"/>
      <c r="H324" s="91" t="str">
        <f t="shared" si="135"/>
        <v>-</v>
      </c>
      <c r="I324" t="str">
        <f t="shared" si="131"/>
        <v>-</v>
      </c>
      <c r="J324" s="7" t="str">
        <f t="shared" si="132"/>
        <v>-</v>
      </c>
      <c r="K324" s="7" t="str">
        <f t="shared" si="133"/>
        <v>-</v>
      </c>
      <c r="L324" t="str">
        <f t="shared" si="134"/>
        <v>-</v>
      </c>
      <c r="M324" s="21" t="str">
        <f t="shared" si="128"/>
        <v>U15</v>
      </c>
      <c r="N324" s="21" t="str">
        <f t="shared" si="129"/>
        <v>M</v>
      </c>
      <c r="O324" s="21" t="str">
        <f t="shared" si="130"/>
        <v>50m</v>
      </c>
      <c r="P324" s="3" t="str">
        <f t="shared" si="136"/>
        <v>ok</v>
      </c>
      <c r="Q324" s="20" t="str">
        <f t="shared" si="137"/>
        <v>-</v>
      </c>
      <c r="R324" s="20" t="str">
        <f t="shared" si="138"/>
        <v>-</v>
      </c>
      <c r="S324" s="20" t="str">
        <f t="shared" si="139"/>
        <v>-</v>
      </c>
      <c r="T324" s="23">
        <f>COUNTIFS(O$2:O324,"="&amp;O324,I$2:I324,"="&amp;I324)-1</f>
        <v>102</v>
      </c>
      <c r="U324" s="24">
        <f t="shared" si="140"/>
        <v>0</v>
      </c>
      <c r="V324" s="21">
        <f t="shared" si="141"/>
        <v>1</v>
      </c>
      <c r="W324" s="25" t="str">
        <f t="shared" si="142"/>
        <v>50m</v>
      </c>
      <c r="X324" s="21" t="str">
        <f t="shared" si="143"/>
        <v>-50m</v>
      </c>
      <c r="Y324" s="22">
        <f t="shared" si="144"/>
        <v>0</v>
      </c>
      <c r="Z324" s="21">
        <f t="shared" si="145"/>
        <v>1</v>
      </c>
    </row>
    <row r="325" spans="7:26">
      <c r="G325" s="108"/>
      <c r="H325" s="91" t="str">
        <f t="shared" si="135"/>
        <v>-</v>
      </c>
      <c r="I325" t="str">
        <f t="shared" si="131"/>
        <v>-</v>
      </c>
      <c r="J325" s="7" t="str">
        <f t="shared" si="132"/>
        <v>-</v>
      </c>
      <c r="K325" s="7" t="str">
        <f t="shared" si="133"/>
        <v>-</v>
      </c>
      <c r="L325" t="str">
        <f t="shared" si="134"/>
        <v>-</v>
      </c>
      <c r="M325" s="21" t="str">
        <f t="shared" ref="M325:M388" si="146">IF(A325="",M324,TRIM(LEFT(A325,4)))</f>
        <v>U15</v>
      </c>
      <c r="N325" s="21" t="str">
        <f t="shared" ref="N325:N388" si="147">IF(B325="",N324,TRIM(LEFT(B325,4)))</f>
        <v>M</v>
      </c>
      <c r="O325" s="21" t="str">
        <f t="shared" ref="O325:O388" si="148">IF(C325="",O324,TRIM(LEFT(C325,4)))</f>
        <v>50m</v>
      </c>
      <c r="P325" s="3" t="str">
        <f t="shared" si="136"/>
        <v>ok</v>
      </c>
      <c r="Q325" s="20" t="str">
        <f t="shared" si="137"/>
        <v>-</v>
      </c>
      <c r="R325" s="20" t="str">
        <f t="shared" si="138"/>
        <v>-</v>
      </c>
      <c r="S325" s="20" t="str">
        <f t="shared" si="139"/>
        <v>-</v>
      </c>
      <c r="T325" s="23">
        <f>COUNTIFS(O$2:O325,"="&amp;O325,I$2:I325,"="&amp;I325)-1</f>
        <v>103</v>
      </c>
      <c r="U325" s="24">
        <f t="shared" si="140"/>
        <v>0</v>
      </c>
      <c r="V325" s="21">
        <f t="shared" si="141"/>
        <v>1</v>
      </c>
      <c r="W325" s="25" t="str">
        <f t="shared" si="142"/>
        <v>50m</v>
      </c>
      <c r="X325" s="21" t="str">
        <f t="shared" si="143"/>
        <v>-50m</v>
      </c>
      <c r="Y325" s="22">
        <f t="shared" si="144"/>
        <v>0</v>
      </c>
      <c r="Z325" s="21">
        <f t="shared" si="145"/>
        <v>1</v>
      </c>
    </row>
    <row r="326" spans="7:26">
      <c r="G326" s="108"/>
      <c r="H326" s="91" t="str">
        <f t="shared" si="135"/>
        <v>-</v>
      </c>
      <c r="I326" t="str">
        <f t="shared" si="131"/>
        <v>-</v>
      </c>
      <c r="J326" s="7" t="str">
        <f t="shared" si="132"/>
        <v>-</v>
      </c>
      <c r="K326" s="7" t="str">
        <f t="shared" si="133"/>
        <v>-</v>
      </c>
      <c r="L326" t="str">
        <f t="shared" si="134"/>
        <v>-</v>
      </c>
      <c r="M326" s="21" t="str">
        <f t="shared" si="146"/>
        <v>U15</v>
      </c>
      <c r="N326" s="21" t="str">
        <f t="shared" si="147"/>
        <v>M</v>
      </c>
      <c r="O326" s="21" t="str">
        <f t="shared" si="148"/>
        <v>50m</v>
      </c>
      <c r="P326" s="3" t="str">
        <f t="shared" si="136"/>
        <v>ok</v>
      </c>
      <c r="Q326" s="20" t="str">
        <f t="shared" si="137"/>
        <v>-</v>
      </c>
      <c r="R326" s="20" t="str">
        <f t="shared" si="138"/>
        <v>-</v>
      </c>
      <c r="S326" s="20" t="str">
        <f t="shared" si="139"/>
        <v>-</v>
      </c>
      <c r="T326" s="23">
        <f>COUNTIFS(O$2:O326,"="&amp;O326,I$2:I326,"="&amp;I326)-1</f>
        <v>104</v>
      </c>
      <c r="U326" s="24">
        <f t="shared" si="140"/>
        <v>0</v>
      </c>
      <c r="V326" s="21">
        <f t="shared" si="141"/>
        <v>1</v>
      </c>
      <c r="W326" s="25" t="str">
        <f t="shared" si="142"/>
        <v>50m</v>
      </c>
      <c r="X326" s="21" t="str">
        <f t="shared" si="143"/>
        <v>-50m</v>
      </c>
      <c r="Y326" s="22">
        <f t="shared" si="144"/>
        <v>0</v>
      </c>
      <c r="Z326" s="21">
        <f t="shared" si="145"/>
        <v>1</v>
      </c>
    </row>
    <row r="327" spans="7:26">
      <c r="G327" s="108"/>
      <c r="H327" s="91" t="str">
        <f t="shared" si="135"/>
        <v>-</v>
      </c>
      <c r="I327" t="str">
        <f t="shared" ref="I327:I390" si="149">IF($F327="","-",VLOOKUP($F327,Entry_numbers,2,FALSE))</f>
        <v>-</v>
      </c>
      <c r="J327" s="7" t="str">
        <f t="shared" ref="J327:J390" si="150">IF($F327="","-",VLOOKUP($F327,Entry_numbers,21,FALSE))</f>
        <v>-</v>
      </c>
      <c r="K327" s="7" t="str">
        <f t="shared" ref="K327:K390" si="151">IF($F327="","-",VLOOKUP($F327,Entry_numbers,20,FALSE))</f>
        <v>-</v>
      </c>
      <c r="L327" t="str">
        <f t="shared" ref="L327:L390" si="152">IF($F327="","-",VLOOKUP($F327,Entry_numbers,3,FALSE))</f>
        <v>-</v>
      </c>
      <c r="M327" s="21" t="str">
        <f t="shared" si="146"/>
        <v>U15</v>
      </c>
      <c r="N327" s="21" t="str">
        <f t="shared" si="147"/>
        <v>M</v>
      </c>
      <c r="O327" s="21" t="str">
        <f t="shared" si="148"/>
        <v>50m</v>
      </c>
      <c r="P327" s="3" t="str">
        <f t="shared" si="136"/>
        <v>ok</v>
      </c>
      <c r="Q327" s="20" t="str">
        <f t="shared" si="137"/>
        <v>-</v>
      </c>
      <c r="R327" s="20" t="str">
        <f t="shared" si="138"/>
        <v>-</v>
      </c>
      <c r="S327" s="20" t="str">
        <f t="shared" si="139"/>
        <v>-</v>
      </c>
      <c r="T327" s="23">
        <f>COUNTIFS(O$2:O327,"="&amp;O327,I$2:I327,"="&amp;I327)-1</f>
        <v>105</v>
      </c>
      <c r="U327" s="24">
        <f t="shared" si="140"/>
        <v>0</v>
      </c>
      <c r="V327" s="21">
        <f t="shared" si="141"/>
        <v>1</v>
      </c>
      <c r="W327" s="25" t="str">
        <f t="shared" si="142"/>
        <v>50m</v>
      </c>
      <c r="X327" s="21" t="str">
        <f t="shared" si="143"/>
        <v>-50m</v>
      </c>
      <c r="Y327" s="22">
        <f t="shared" si="144"/>
        <v>0</v>
      </c>
      <c r="Z327" s="21">
        <f t="shared" si="145"/>
        <v>1</v>
      </c>
    </row>
    <row r="328" spans="7:26">
      <c r="G328" s="108"/>
      <c r="H328" s="91" t="str">
        <f t="shared" ref="H328:H391" si="153">IF(P328="error","ERR",IF(RIGHT(W328,6)="slower","-",IF(F328="","-",IF(Z328=1,7,IF(Z328&gt;6,"",7-Z328)))))</f>
        <v>-</v>
      </c>
      <c r="I328" t="str">
        <f t="shared" si="149"/>
        <v>-</v>
      </c>
      <c r="J328" s="7" t="str">
        <f t="shared" si="150"/>
        <v>-</v>
      </c>
      <c r="K328" s="7" t="str">
        <f t="shared" si="151"/>
        <v>-</v>
      </c>
      <c r="L328" t="str">
        <f t="shared" si="152"/>
        <v>-</v>
      </c>
      <c r="M328" s="21" t="str">
        <f t="shared" si="146"/>
        <v>U15</v>
      </c>
      <c r="N328" s="21" t="str">
        <f t="shared" si="147"/>
        <v>M</v>
      </c>
      <c r="O328" s="21" t="str">
        <f t="shared" si="148"/>
        <v>50m</v>
      </c>
      <c r="P328" s="3" t="str">
        <f t="shared" si="136"/>
        <v>ok</v>
      </c>
      <c r="Q328" s="20" t="str">
        <f t="shared" si="137"/>
        <v>-</v>
      </c>
      <c r="R328" s="20" t="str">
        <f t="shared" si="138"/>
        <v>-</v>
      </c>
      <c r="S328" s="20" t="str">
        <f t="shared" si="139"/>
        <v>-</v>
      </c>
      <c r="T328" s="23">
        <f>COUNTIFS(O$2:O328,"="&amp;O328,I$2:I328,"="&amp;I328)-1</f>
        <v>106</v>
      </c>
      <c r="U328" s="24">
        <f t="shared" si="140"/>
        <v>0</v>
      </c>
      <c r="V328" s="21">
        <f t="shared" si="141"/>
        <v>1</v>
      </c>
      <c r="W328" s="25" t="str">
        <f t="shared" si="142"/>
        <v>50m</v>
      </c>
      <c r="X328" s="21" t="str">
        <f t="shared" si="143"/>
        <v>-50m</v>
      </c>
      <c r="Y328" s="22">
        <f t="shared" si="144"/>
        <v>0</v>
      </c>
      <c r="Z328" s="21">
        <f t="shared" si="145"/>
        <v>1</v>
      </c>
    </row>
    <row r="329" spans="7:26">
      <c r="G329" s="108"/>
      <c r="H329" s="91" t="str">
        <f t="shared" si="153"/>
        <v>-</v>
      </c>
      <c r="I329" t="str">
        <f t="shared" si="149"/>
        <v>-</v>
      </c>
      <c r="J329" s="7" t="str">
        <f t="shared" si="150"/>
        <v>-</v>
      </c>
      <c r="K329" s="7" t="str">
        <f t="shared" si="151"/>
        <v>-</v>
      </c>
      <c r="L329" t="str">
        <f t="shared" si="152"/>
        <v>-</v>
      </c>
      <c r="M329" s="21" t="str">
        <f t="shared" si="146"/>
        <v>U15</v>
      </c>
      <c r="N329" s="21" t="str">
        <f t="shared" si="147"/>
        <v>M</v>
      </c>
      <c r="O329" s="21" t="str">
        <f t="shared" si="148"/>
        <v>50m</v>
      </c>
      <c r="P329" s="3" t="str">
        <f t="shared" ref="P329:P392" si="154">IF(OR(O329="50m",O329="50mh"),"ok","ERROR")</f>
        <v>ok</v>
      </c>
      <c r="Q329" s="20" t="str">
        <f t="shared" ref="Q329:Q392" si="155">IF($F329="","-",IF(ISNA(VLOOKUP(I329,Entry_names,1,FALSE)),"error","ok"))</f>
        <v>-</v>
      </c>
      <c r="R329" s="20" t="str">
        <f t="shared" ref="R329:R392" si="156">IF($F329="","-",IF(J329=M329,"ok","QUERY"))</f>
        <v>-</v>
      </c>
      <c r="S329" s="20" t="str">
        <f t="shared" ref="S329:S392" si="157">IF($F329="","-",IF(K329=N329,"ok","QUERY"))</f>
        <v>-</v>
      </c>
      <c r="T329" s="23">
        <f>COUNTIFS(O$2:O329,"="&amp;O329,I$2:I329,"="&amp;I329)-1</f>
        <v>107</v>
      </c>
      <c r="U329" s="24">
        <f t="shared" ref="U329:U392" si="158">IF(G329=0,0,G329+T329/10000)</f>
        <v>0</v>
      </c>
      <c r="V329" s="21">
        <f t="shared" ref="V329:V392" si="159">COUNTIFS(I$2:I$1518,"="&amp;I329,O$2:O$1518,"="&amp;O329,U$2:U$1518,"&lt;"&amp;U329)+1</f>
        <v>1</v>
      </c>
      <c r="W329" s="25" t="str">
        <f t="shared" ref="W329:W392" si="160">O329&amp;IF(V329&gt;1,"Slower","")</f>
        <v>50m</v>
      </c>
      <c r="X329" s="21" t="str">
        <f t="shared" ref="X329:X392" si="161">I329&amp;W329</f>
        <v>-50m</v>
      </c>
      <c r="Y329" s="22">
        <f t="shared" ref="Y329:Y392" si="162">G329</f>
        <v>0</v>
      </c>
      <c r="Z329" s="21">
        <f t="shared" ref="Z329:Z392" si="163">COUNTIFS(K$2:K$1518,"="&amp;K329,J$2:J$1518,"="&amp;J329,W$2:W$1518,"="&amp;W329,Y$2:Y$1518,"&lt;"&amp;Y329)+1</f>
        <v>1</v>
      </c>
    </row>
    <row r="330" spans="7:26">
      <c r="G330" s="108"/>
      <c r="H330" s="91" t="str">
        <f t="shared" si="153"/>
        <v>-</v>
      </c>
      <c r="I330" t="str">
        <f t="shared" si="149"/>
        <v>-</v>
      </c>
      <c r="J330" s="7" t="str">
        <f t="shared" si="150"/>
        <v>-</v>
      </c>
      <c r="K330" s="7" t="str">
        <f t="shared" si="151"/>
        <v>-</v>
      </c>
      <c r="L330" t="str">
        <f t="shared" si="152"/>
        <v>-</v>
      </c>
      <c r="M330" s="21" t="str">
        <f t="shared" si="146"/>
        <v>U15</v>
      </c>
      <c r="N330" s="21" t="str">
        <f t="shared" si="147"/>
        <v>M</v>
      </c>
      <c r="O330" s="21" t="str">
        <f t="shared" si="148"/>
        <v>50m</v>
      </c>
      <c r="P330" s="3" t="str">
        <f t="shared" si="154"/>
        <v>ok</v>
      </c>
      <c r="Q330" s="20" t="str">
        <f t="shared" si="155"/>
        <v>-</v>
      </c>
      <c r="R330" s="20" t="str">
        <f t="shared" si="156"/>
        <v>-</v>
      </c>
      <c r="S330" s="20" t="str">
        <f t="shared" si="157"/>
        <v>-</v>
      </c>
      <c r="T330" s="23">
        <f>COUNTIFS(O$2:O330,"="&amp;O330,I$2:I330,"="&amp;I330)-1</f>
        <v>108</v>
      </c>
      <c r="U330" s="24">
        <f t="shared" si="158"/>
        <v>0</v>
      </c>
      <c r="V330" s="21">
        <f t="shared" si="159"/>
        <v>1</v>
      </c>
      <c r="W330" s="25" t="str">
        <f t="shared" si="160"/>
        <v>50m</v>
      </c>
      <c r="X330" s="21" t="str">
        <f t="shared" si="161"/>
        <v>-50m</v>
      </c>
      <c r="Y330" s="22">
        <f t="shared" si="162"/>
        <v>0</v>
      </c>
      <c r="Z330" s="21">
        <f t="shared" si="163"/>
        <v>1</v>
      </c>
    </row>
    <row r="331" spans="7:26">
      <c r="G331" s="108"/>
      <c r="H331" s="91" t="str">
        <f t="shared" si="153"/>
        <v>-</v>
      </c>
      <c r="I331" t="str">
        <f t="shared" si="149"/>
        <v>-</v>
      </c>
      <c r="J331" s="7" t="str">
        <f t="shared" si="150"/>
        <v>-</v>
      </c>
      <c r="K331" s="7" t="str">
        <f t="shared" si="151"/>
        <v>-</v>
      </c>
      <c r="L331" t="str">
        <f t="shared" si="152"/>
        <v>-</v>
      </c>
      <c r="M331" s="21" t="str">
        <f t="shared" si="146"/>
        <v>U15</v>
      </c>
      <c r="N331" s="21" t="str">
        <f t="shared" si="147"/>
        <v>M</v>
      </c>
      <c r="O331" s="21" t="str">
        <f t="shared" si="148"/>
        <v>50m</v>
      </c>
      <c r="P331" s="3" t="str">
        <f t="shared" si="154"/>
        <v>ok</v>
      </c>
      <c r="Q331" s="20" t="str">
        <f t="shared" si="155"/>
        <v>-</v>
      </c>
      <c r="R331" s="20" t="str">
        <f t="shared" si="156"/>
        <v>-</v>
      </c>
      <c r="S331" s="20" t="str">
        <f t="shared" si="157"/>
        <v>-</v>
      </c>
      <c r="T331" s="23">
        <f>COUNTIFS(O$2:O331,"="&amp;O331,I$2:I331,"="&amp;I331)-1</f>
        <v>109</v>
      </c>
      <c r="U331" s="24">
        <f t="shared" si="158"/>
        <v>0</v>
      </c>
      <c r="V331" s="21">
        <f t="shared" si="159"/>
        <v>1</v>
      </c>
      <c r="W331" s="25" t="str">
        <f t="shared" si="160"/>
        <v>50m</v>
      </c>
      <c r="X331" s="21" t="str">
        <f t="shared" si="161"/>
        <v>-50m</v>
      </c>
      <c r="Y331" s="22">
        <f t="shared" si="162"/>
        <v>0</v>
      </c>
      <c r="Z331" s="21">
        <f t="shared" si="163"/>
        <v>1</v>
      </c>
    </row>
    <row r="332" spans="7:26">
      <c r="G332" s="108"/>
      <c r="H332" s="91" t="str">
        <f t="shared" si="153"/>
        <v>-</v>
      </c>
      <c r="I332" t="str">
        <f t="shared" si="149"/>
        <v>-</v>
      </c>
      <c r="J332" s="7" t="str">
        <f t="shared" si="150"/>
        <v>-</v>
      </c>
      <c r="K332" s="7" t="str">
        <f t="shared" si="151"/>
        <v>-</v>
      </c>
      <c r="L332" t="str">
        <f t="shared" si="152"/>
        <v>-</v>
      </c>
      <c r="M332" s="21" t="str">
        <f t="shared" si="146"/>
        <v>U15</v>
      </c>
      <c r="N332" s="21" t="str">
        <f t="shared" si="147"/>
        <v>M</v>
      </c>
      <c r="O332" s="21" t="str">
        <f t="shared" si="148"/>
        <v>50m</v>
      </c>
      <c r="P332" s="3" t="str">
        <f t="shared" si="154"/>
        <v>ok</v>
      </c>
      <c r="Q332" s="20" t="str">
        <f t="shared" si="155"/>
        <v>-</v>
      </c>
      <c r="R332" s="20" t="str">
        <f t="shared" si="156"/>
        <v>-</v>
      </c>
      <c r="S332" s="20" t="str">
        <f t="shared" si="157"/>
        <v>-</v>
      </c>
      <c r="T332" s="23">
        <f>COUNTIFS(O$2:O332,"="&amp;O332,I$2:I332,"="&amp;I332)-1</f>
        <v>110</v>
      </c>
      <c r="U332" s="24">
        <f t="shared" si="158"/>
        <v>0</v>
      </c>
      <c r="V332" s="21">
        <f t="shared" si="159"/>
        <v>1</v>
      </c>
      <c r="W332" s="25" t="str">
        <f t="shared" si="160"/>
        <v>50m</v>
      </c>
      <c r="X332" s="21" t="str">
        <f t="shared" si="161"/>
        <v>-50m</v>
      </c>
      <c r="Y332" s="22">
        <f t="shared" si="162"/>
        <v>0</v>
      </c>
      <c r="Z332" s="21">
        <f t="shared" si="163"/>
        <v>1</v>
      </c>
    </row>
    <row r="333" spans="7:26">
      <c r="G333" s="108"/>
      <c r="H333" s="91" t="str">
        <f t="shared" si="153"/>
        <v>-</v>
      </c>
      <c r="I333" t="str">
        <f t="shared" si="149"/>
        <v>-</v>
      </c>
      <c r="J333" s="7" t="str">
        <f t="shared" si="150"/>
        <v>-</v>
      </c>
      <c r="K333" s="7" t="str">
        <f t="shared" si="151"/>
        <v>-</v>
      </c>
      <c r="L333" t="str">
        <f t="shared" si="152"/>
        <v>-</v>
      </c>
      <c r="M333" s="21" t="str">
        <f t="shared" si="146"/>
        <v>U15</v>
      </c>
      <c r="N333" s="21" t="str">
        <f t="shared" si="147"/>
        <v>M</v>
      </c>
      <c r="O333" s="21" t="str">
        <f t="shared" si="148"/>
        <v>50m</v>
      </c>
      <c r="P333" s="3" t="str">
        <f t="shared" si="154"/>
        <v>ok</v>
      </c>
      <c r="Q333" s="20" t="str">
        <f t="shared" si="155"/>
        <v>-</v>
      </c>
      <c r="R333" s="20" t="str">
        <f t="shared" si="156"/>
        <v>-</v>
      </c>
      <c r="S333" s="20" t="str">
        <f t="shared" si="157"/>
        <v>-</v>
      </c>
      <c r="T333" s="23">
        <f>COUNTIFS(O$2:O333,"="&amp;O333,I$2:I333,"="&amp;I333)-1</f>
        <v>111</v>
      </c>
      <c r="U333" s="24">
        <f t="shared" si="158"/>
        <v>0</v>
      </c>
      <c r="V333" s="21">
        <f t="shared" si="159"/>
        <v>1</v>
      </c>
      <c r="W333" s="25" t="str">
        <f t="shared" si="160"/>
        <v>50m</v>
      </c>
      <c r="X333" s="21" t="str">
        <f t="shared" si="161"/>
        <v>-50m</v>
      </c>
      <c r="Y333" s="22">
        <f t="shared" si="162"/>
        <v>0</v>
      </c>
      <c r="Z333" s="21">
        <f t="shared" si="163"/>
        <v>1</v>
      </c>
    </row>
    <row r="334" spans="7:26">
      <c r="G334" s="108"/>
      <c r="H334" s="91" t="str">
        <f t="shared" si="153"/>
        <v>-</v>
      </c>
      <c r="I334" t="str">
        <f t="shared" si="149"/>
        <v>-</v>
      </c>
      <c r="J334" s="7" t="str">
        <f t="shared" si="150"/>
        <v>-</v>
      </c>
      <c r="K334" s="7" t="str">
        <f t="shared" si="151"/>
        <v>-</v>
      </c>
      <c r="L334" t="str">
        <f t="shared" si="152"/>
        <v>-</v>
      </c>
      <c r="M334" s="21" t="str">
        <f t="shared" si="146"/>
        <v>U15</v>
      </c>
      <c r="N334" s="21" t="str">
        <f t="shared" si="147"/>
        <v>M</v>
      </c>
      <c r="O334" s="21" t="str">
        <f t="shared" si="148"/>
        <v>50m</v>
      </c>
      <c r="P334" s="3" t="str">
        <f t="shared" si="154"/>
        <v>ok</v>
      </c>
      <c r="Q334" s="20" t="str">
        <f t="shared" si="155"/>
        <v>-</v>
      </c>
      <c r="R334" s="20" t="str">
        <f t="shared" si="156"/>
        <v>-</v>
      </c>
      <c r="S334" s="20" t="str">
        <f t="shared" si="157"/>
        <v>-</v>
      </c>
      <c r="T334" s="23">
        <f>COUNTIFS(O$2:O334,"="&amp;O334,I$2:I334,"="&amp;I334)-1</f>
        <v>112</v>
      </c>
      <c r="U334" s="24">
        <f t="shared" si="158"/>
        <v>0</v>
      </c>
      <c r="V334" s="21">
        <f t="shared" si="159"/>
        <v>1</v>
      </c>
      <c r="W334" s="25" t="str">
        <f t="shared" si="160"/>
        <v>50m</v>
      </c>
      <c r="X334" s="21" t="str">
        <f t="shared" si="161"/>
        <v>-50m</v>
      </c>
      <c r="Y334" s="22">
        <f t="shared" si="162"/>
        <v>0</v>
      </c>
      <c r="Z334" s="21">
        <f t="shared" si="163"/>
        <v>1</v>
      </c>
    </row>
    <row r="335" spans="7:26">
      <c r="G335" s="108"/>
      <c r="H335" s="91" t="str">
        <f t="shared" si="153"/>
        <v>-</v>
      </c>
      <c r="I335" t="str">
        <f t="shared" si="149"/>
        <v>-</v>
      </c>
      <c r="J335" s="7" t="str">
        <f t="shared" si="150"/>
        <v>-</v>
      </c>
      <c r="K335" s="7" t="str">
        <f t="shared" si="151"/>
        <v>-</v>
      </c>
      <c r="L335" t="str">
        <f t="shared" si="152"/>
        <v>-</v>
      </c>
      <c r="M335" s="21" t="str">
        <f t="shared" si="146"/>
        <v>U15</v>
      </c>
      <c r="N335" s="21" t="str">
        <f t="shared" si="147"/>
        <v>M</v>
      </c>
      <c r="O335" s="21" t="str">
        <f t="shared" si="148"/>
        <v>50m</v>
      </c>
      <c r="P335" s="3" t="str">
        <f t="shared" si="154"/>
        <v>ok</v>
      </c>
      <c r="Q335" s="20" t="str">
        <f t="shared" si="155"/>
        <v>-</v>
      </c>
      <c r="R335" s="20" t="str">
        <f t="shared" si="156"/>
        <v>-</v>
      </c>
      <c r="S335" s="20" t="str">
        <f t="shared" si="157"/>
        <v>-</v>
      </c>
      <c r="T335" s="23">
        <f>COUNTIFS(O$2:O335,"="&amp;O335,I$2:I335,"="&amp;I335)-1</f>
        <v>113</v>
      </c>
      <c r="U335" s="24">
        <f t="shared" si="158"/>
        <v>0</v>
      </c>
      <c r="V335" s="21">
        <f t="shared" si="159"/>
        <v>1</v>
      </c>
      <c r="W335" s="25" t="str">
        <f t="shared" si="160"/>
        <v>50m</v>
      </c>
      <c r="X335" s="21" t="str">
        <f t="shared" si="161"/>
        <v>-50m</v>
      </c>
      <c r="Y335" s="22">
        <f t="shared" si="162"/>
        <v>0</v>
      </c>
      <c r="Z335" s="21">
        <f t="shared" si="163"/>
        <v>1</v>
      </c>
    </row>
    <row r="336" spans="7:26">
      <c r="G336" s="108"/>
      <c r="H336" s="91" t="str">
        <f t="shared" si="153"/>
        <v>-</v>
      </c>
      <c r="I336" t="str">
        <f t="shared" si="149"/>
        <v>-</v>
      </c>
      <c r="J336" s="7" t="str">
        <f t="shared" si="150"/>
        <v>-</v>
      </c>
      <c r="K336" s="7" t="str">
        <f t="shared" si="151"/>
        <v>-</v>
      </c>
      <c r="L336" t="str">
        <f t="shared" si="152"/>
        <v>-</v>
      </c>
      <c r="M336" s="21" t="str">
        <f t="shared" si="146"/>
        <v>U15</v>
      </c>
      <c r="N336" s="21" t="str">
        <f t="shared" si="147"/>
        <v>M</v>
      </c>
      <c r="O336" s="21" t="str">
        <f t="shared" si="148"/>
        <v>50m</v>
      </c>
      <c r="P336" s="3" t="str">
        <f t="shared" si="154"/>
        <v>ok</v>
      </c>
      <c r="Q336" s="20" t="str">
        <f t="shared" si="155"/>
        <v>-</v>
      </c>
      <c r="R336" s="20" t="str">
        <f t="shared" si="156"/>
        <v>-</v>
      </c>
      <c r="S336" s="20" t="str">
        <f t="shared" si="157"/>
        <v>-</v>
      </c>
      <c r="T336" s="23">
        <f>COUNTIFS(O$2:O336,"="&amp;O336,I$2:I336,"="&amp;I336)-1</f>
        <v>114</v>
      </c>
      <c r="U336" s="24">
        <f t="shared" si="158"/>
        <v>0</v>
      </c>
      <c r="V336" s="21">
        <f t="shared" si="159"/>
        <v>1</v>
      </c>
      <c r="W336" s="25" t="str">
        <f t="shared" si="160"/>
        <v>50m</v>
      </c>
      <c r="X336" s="21" t="str">
        <f t="shared" si="161"/>
        <v>-50m</v>
      </c>
      <c r="Y336" s="22">
        <f t="shared" si="162"/>
        <v>0</v>
      </c>
      <c r="Z336" s="21">
        <f t="shared" si="163"/>
        <v>1</v>
      </c>
    </row>
    <row r="337" spans="7:26">
      <c r="G337" s="108"/>
      <c r="H337" s="91" t="str">
        <f t="shared" si="153"/>
        <v>-</v>
      </c>
      <c r="I337" t="str">
        <f t="shared" si="149"/>
        <v>-</v>
      </c>
      <c r="J337" s="7" t="str">
        <f t="shared" si="150"/>
        <v>-</v>
      </c>
      <c r="K337" s="7" t="str">
        <f t="shared" si="151"/>
        <v>-</v>
      </c>
      <c r="L337" t="str">
        <f t="shared" si="152"/>
        <v>-</v>
      </c>
      <c r="M337" s="21" t="str">
        <f t="shared" si="146"/>
        <v>U15</v>
      </c>
      <c r="N337" s="21" t="str">
        <f t="shared" si="147"/>
        <v>M</v>
      </c>
      <c r="O337" s="21" t="str">
        <f t="shared" si="148"/>
        <v>50m</v>
      </c>
      <c r="P337" s="3" t="str">
        <f t="shared" si="154"/>
        <v>ok</v>
      </c>
      <c r="Q337" s="20" t="str">
        <f t="shared" si="155"/>
        <v>-</v>
      </c>
      <c r="R337" s="20" t="str">
        <f t="shared" si="156"/>
        <v>-</v>
      </c>
      <c r="S337" s="20" t="str">
        <f t="shared" si="157"/>
        <v>-</v>
      </c>
      <c r="T337" s="23">
        <f>COUNTIFS(O$2:O337,"="&amp;O337,I$2:I337,"="&amp;I337)-1</f>
        <v>115</v>
      </c>
      <c r="U337" s="24">
        <f t="shared" si="158"/>
        <v>0</v>
      </c>
      <c r="V337" s="21">
        <f t="shared" si="159"/>
        <v>1</v>
      </c>
      <c r="W337" s="25" t="str">
        <f t="shared" si="160"/>
        <v>50m</v>
      </c>
      <c r="X337" s="21" t="str">
        <f t="shared" si="161"/>
        <v>-50m</v>
      </c>
      <c r="Y337" s="22">
        <f t="shared" si="162"/>
        <v>0</v>
      </c>
      <c r="Z337" s="21">
        <f t="shared" si="163"/>
        <v>1</v>
      </c>
    </row>
    <row r="338" spans="7:26">
      <c r="G338" s="108"/>
      <c r="H338" s="91" t="str">
        <f t="shared" si="153"/>
        <v>-</v>
      </c>
      <c r="I338" t="str">
        <f t="shared" si="149"/>
        <v>-</v>
      </c>
      <c r="J338" s="7" t="str">
        <f t="shared" si="150"/>
        <v>-</v>
      </c>
      <c r="K338" s="7" t="str">
        <f t="shared" si="151"/>
        <v>-</v>
      </c>
      <c r="L338" t="str">
        <f t="shared" si="152"/>
        <v>-</v>
      </c>
      <c r="M338" s="21" t="str">
        <f t="shared" si="146"/>
        <v>U15</v>
      </c>
      <c r="N338" s="21" t="str">
        <f t="shared" si="147"/>
        <v>M</v>
      </c>
      <c r="O338" s="21" t="str">
        <f t="shared" si="148"/>
        <v>50m</v>
      </c>
      <c r="P338" s="3" t="str">
        <f t="shared" si="154"/>
        <v>ok</v>
      </c>
      <c r="Q338" s="20" t="str">
        <f t="shared" si="155"/>
        <v>-</v>
      </c>
      <c r="R338" s="20" t="str">
        <f t="shared" si="156"/>
        <v>-</v>
      </c>
      <c r="S338" s="20" t="str">
        <f t="shared" si="157"/>
        <v>-</v>
      </c>
      <c r="T338" s="23">
        <f>COUNTIFS(O$2:O338,"="&amp;O338,I$2:I338,"="&amp;I338)-1</f>
        <v>116</v>
      </c>
      <c r="U338" s="24">
        <f t="shared" si="158"/>
        <v>0</v>
      </c>
      <c r="V338" s="21">
        <f t="shared" si="159"/>
        <v>1</v>
      </c>
      <c r="W338" s="25" t="str">
        <f t="shared" si="160"/>
        <v>50m</v>
      </c>
      <c r="X338" s="21" t="str">
        <f t="shared" si="161"/>
        <v>-50m</v>
      </c>
      <c r="Y338" s="22">
        <f t="shared" si="162"/>
        <v>0</v>
      </c>
      <c r="Z338" s="21">
        <f t="shared" si="163"/>
        <v>1</v>
      </c>
    </row>
    <row r="339" spans="7:26">
      <c r="G339" s="108"/>
      <c r="H339" s="91" t="str">
        <f t="shared" si="153"/>
        <v>-</v>
      </c>
      <c r="I339" t="str">
        <f t="shared" si="149"/>
        <v>-</v>
      </c>
      <c r="J339" s="7" t="str">
        <f t="shared" si="150"/>
        <v>-</v>
      </c>
      <c r="K339" s="7" t="str">
        <f t="shared" si="151"/>
        <v>-</v>
      </c>
      <c r="L339" t="str">
        <f t="shared" si="152"/>
        <v>-</v>
      </c>
      <c r="M339" s="21" t="str">
        <f t="shared" si="146"/>
        <v>U15</v>
      </c>
      <c r="N339" s="21" t="str">
        <f t="shared" si="147"/>
        <v>M</v>
      </c>
      <c r="O339" s="21" t="str">
        <f t="shared" si="148"/>
        <v>50m</v>
      </c>
      <c r="P339" s="3" t="str">
        <f t="shared" si="154"/>
        <v>ok</v>
      </c>
      <c r="Q339" s="20" t="str">
        <f t="shared" si="155"/>
        <v>-</v>
      </c>
      <c r="R339" s="20" t="str">
        <f t="shared" si="156"/>
        <v>-</v>
      </c>
      <c r="S339" s="20" t="str">
        <f t="shared" si="157"/>
        <v>-</v>
      </c>
      <c r="T339" s="23">
        <f>COUNTIFS(O$2:O339,"="&amp;O339,I$2:I339,"="&amp;I339)-1</f>
        <v>117</v>
      </c>
      <c r="U339" s="24">
        <f t="shared" si="158"/>
        <v>0</v>
      </c>
      <c r="V339" s="21">
        <f t="shared" si="159"/>
        <v>1</v>
      </c>
      <c r="W339" s="25" t="str">
        <f t="shared" si="160"/>
        <v>50m</v>
      </c>
      <c r="X339" s="21" t="str">
        <f t="shared" si="161"/>
        <v>-50m</v>
      </c>
      <c r="Y339" s="22">
        <f t="shared" si="162"/>
        <v>0</v>
      </c>
      <c r="Z339" s="21">
        <f t="shared" si="163"/>
        <v>1</v>
      </c>
    </row>
    <row r="340" spans="7:26">
      <c r="G340" s="108"/>
      <c r="H340" s="91" t="str">
        <f t="shared" si="153"/>
        <v>-</v>
      </c>
      <c r="I340" t="str">
        <f t="shared" si="149"/>
        <v>-</v>
      </c>
      <c r="J340" s="7" t="str">
        <f t="shared" si="150"/>
        <v>-</v>
      </c>
      <c r="K340" s="7" t="str">
        <f t="shared" si="151"/>
        <v>-</v>
      </c>
      <c r="L340" t="str">
        <f t="shared" si="152"/>
        <v>-</v>
      </c>
      <c r="M340" s="21" t="str">
        <f t="shared" si="146"/>
        <v>U15</v>
      </c>
      <c r="N340" s="21" t="str">
        <f t="shared" si="147"/>
        <v>M</v>
      </c>
      <c r="O340" s="21" t="str">
        <f t="shared" si="148"/>
        <v>50m</v>
      </c>
      <c r="P340" s="3" t="str">
        <f t="shared" si="154"/>
        <v>ok</v>
      </c>
      <c r="Q340" s="20" t="str">
        <f t="shared" si="155"/>
        <v>-</v>
      </c>
      <c r="R340" s="20" t="str">
        <f t="shared" si="156"/>
        <v>-</v>
      </c>
      <c r="S340" s="20" t="str">
        <f t="shared" si="157"/>
        <v>-</v>
      </c>
      <c r="T340" s="23">
        <f>COUNTIFS(O$2:O340,"="&amp;O340,I$2:I340,"="&amp;I340)-1</f>
        <v>118</v>
      </c>
      <c r="U340" s="24">
        <f t="shared" si="158"/>
        <v>0</v>
      </c>
      <c r="V340" s="21">
        <f t="shared" si="159"/>
        <v>1</v>
      </c>
      <c r="W340" s="25" t="str">
        <f t="shared" si="160"/>
        <v>50m</v>
      </c>
      <c r="X340" s="21" t="str">
        <f t="shared" si="161"/>
        <v>-50m</v>
      </c>
      <c r="Y340" s="22">
        <f t="shared" si="162"/>
        <v>0</v>
      </c>
      <c r="Z340" s="21">
        <f t="shared" si="163"/>
        <v>1</v>
      </c>
    </row>
    <row r="341" spans="7:26">
      <c r="G341" s="108"/>
      <c r="H341" s="91" t="str">
        <f t="shared" si="153"/>
        <v>-</v>
      </c>
      <c r="I341" t="str">
        <f t="shared" si="149"/>
        <v>-</v>
      </c>
      <c r="J341" s="7" t="str">
        <f t="shared" si="150"/>
        <v>-</v>
      </c>
      <c r="K341" s="7" t="str">
        <f t="shared" si="151"/>
        <v>-</v>
      </c>
      <c r="L341" t="str">
        <f t="shared" si="152"/>
        <v>-</v>
      </c>
      <c r="M341" s="21" t="str">
        <f t="shared" si="146"/>
        <v>U15</v>
      </c>
      <c r="N341" s="21" t="str">
        <f t="shared" si="147"/>
        <v>M</v>
      </c>
      <c r="O341" s="21" t="str">
        <f t="shared" si="148"/>
        <v>50m</v>
      </c>
      <c r="P341" s="3" t="str">
        <f t="shared" si="154"/>
        <v>ok</v>
      </c>
      <c r="Q341" s="20" t="str">
        <f t="shared" si="155"/>
        <v>-</v>
      </c>
      <c r="R341" s="20" t="str">
        <f t="shared" si="156"/>
        <v>-</v>
      </c>
      <c r="S341" s="20" t="str">
        <f t="shared" si="157"/>
        <v>-</v>
      </c>
      <c r="T341" s="23">
        <f>COUNTIFS(O$2:O341,"="&amp;O341,I$2:I341,"="&amp;I341)-1</f>
        <v>119</v>
      </c>
      <c r="U341" s="24">
        <f t="shared" si="158"/>
        <v>0</v>
      </c>
      <c r="V341" s="21">
        <f t="shared" si="159"/>
        <v>1</v>
      </c>
      <c r="W341" s="25" t="str">
        <f t="shared" si="160"/>
        <v>50m</v>
      </c>
      <c r="X341" s="21" t="str">
        <f t="shared" si="161"/>
        <v>-50m</v>
      </c>
      <c r="Y341" s="22">
        <f t="shared" si="162"/>
        <v>0</v>
      </c>
      <c r="Z341" s="21">
        <f t="shared" si="163"/>
        <v>1</v>
      </c>
    </row>
    <row r="342" spans="7:26">
      <c r="G342" s="108"/>
      <c r="H342" s="91" t="str">
        <f t="shared" si="153"/>
        <v>-</v>
      </c>
      <c r="I342" t="str">
        <f t="shared" si="149"/>
        <v>-</v>
      </c>
      <c r="J342" s="7" t="str">
        <f t="shared" si="150"/>
        <v>-</v>
      </c>
      <c r="K342" s="7" t="str">
        <f t="shared" si="151"/>
        <v>-</v>
      </c>
      <c r="L342" t="str">
        <f t="shared" si="152"/>
        <v>-</v>
      </c>
      <c r="M342" s="21" t="str">
        <f t="shared" si="146"/>
        <v>U15</v>
      </c>
      <c r="N342" s="21" t="str">
        <f t="shared" si="147"/>
        <v>M</v>
      </c>
      <c r="O342" s="21" t="str">
        <f t="shared" si="148"/>
        <v>50m</v>
      </c>
      <c r="P342" s="3" t="str">
        <f t="shared" si="154"/>
        <v>ok</v>
      </c>
      <c r="Q342" s="20" t="str">
        <f t="shared" si="155"/>
        <v>-</v>
      </c>
      <c r="R342" s="20" t="str">
        <f t="shared" si="156"/>
        <v>-</v>
      </c>
      <c r="S342" s="20" t="str">
        <f t="shared" si="157"/>
        <v>-</v>
      </c>
      <c r="T342" s="23">
        <f>COUNTIFS(O$2:O342,"="&amp;O342,I$2:I342,"="&amp;I342)-1</f>
        <v>120</v>
      </c>
      <c r="U342" s="24">
        <f t="shared" si="158"/>
        <v>0</v>
      </c>
      <c r="V342" s="21">
        <f t="shared" si="159"/>
        <v>1</v>
      </c>
      <c r="W342" s="25" t="str">
        <f t="shared" si="160"/>
        <v>50m</v>
      </c>
      <c r="X342" s="21" t="str">
        <f t="shared" si="161"/>
        <v>-50m</v>
      </c>
      <c r="Y342" s="22">
        <f t="shared" si="162"/>
        <v>0</v>
      </c>
      <c r="Z342" s="21">
        <f t="shared" si="163"/>
        <v>1</v>
      </c>
    </row>
    <row r="343" spans="7:26">
      <c r="G343" s="108"/>
      <c r="H343" s="91" t="str">
        <f t="shared" si="153"/>
        <v>-</v>
      </c>
      <c r="I343" t="str">
        <f t="shared" si="149"/>
        <v>-</v>
      </c>
      <c r="J343" s="7" t="str">
        <f t="shared" si="150"/>
        <v>-</v>
      </c>
      <c r="K343" s="7" t="str">
        <f t="shared" si="151"/>
        <v>-</v>
      </c>
      <c r="L343" t="str">
        <f t="shared" si="152"/>
        <v>-</v>
      </c>
      <c r="M343" s="21" t="str">
        <f t="shared" si="146"/>
        <v>U15</v>
      </c>
      <c r="N343" s="21" t="str">
        <f t="shared" si="147"/>
        <v>M</v>
      </c>
      <c r="O343" s="21" t="str">
        <f t="shared" si="148"/>
        <v>50m</v>
      </c>
      <c r="P343" s="3" t="str">
        <f t="shared" si="154"/>
        <v>ok</v>
      </c>
      <c r="Q343" s="20" t="str">
        <f t="shared" si="155"/>
        <v>-</v>
      </c>
      <c r="R343" s="20" t="str">
        <f t="shared" si="156"/>
        <v>-</v>
      </c>
      <c r="S343" s="20" t="str">
        <f t="shared" si="157"/>
        <v>-</v>
      </c>
      <c r="T343" s="23">
        <f>COUNTIFS(O$2:O343,"="&amp;O343,I$2:I343,"="&amp;I343)-1</f>
        <v>121</v>
      </c>
      <c r="U343" s="24">
        <f t="shared" si="158"/>
        <v>0</v>
      </c>
      <c r="V343" s="21">
        <f t="shared" si="159"/>
        <v>1</v>
      </c>
      <c r="W343" s="25" t="str">
        <f t="shared" si="160"/>
        <v>50m</v>
      </c>
      <c r="X343" s="21" t="str">
        <f t="shared" si="161"/>
        <v>-50m</v>
      </c>
      <c r="Y343" s="22">
        <f t="shared" si="162"/>
        <v>0</v>
      </c>
      <c r="Z343" s="21">
        <f t="shared" si="163"/>
        <v>1</v>
      </c>
    </row>
    <row r="344" spans="7:26">
      <c r="G344" s="108"/>
      <c r="H344" s="91" t="str">
        <f t="shared" si="153"/>
        <v>-</v>
      </c>
      <c r="I344" t="str">
        <f t="shared" si="149"/>
        <v>-</v>
      </c>
      <c r="J344" s="7" t="str">
        <f t="shared" si="150"/>
        <v>-</v>
      </c>
      <c r="K344" s="7" t="str">
        <f t="shared" si="151"/>
        <v>-</v>
      </c>
      <c r="L344" t="str">
        <f t="shared" si="152"/>
        <v>-</v>
      </c>
      <c r="M344" s="21" t="str">
        <f t="shared" si="146"/>
        <v>U15</v>
      </c>
      <c r="N344" s="21" t="str">
        <f t="shared" si="147"/>
        <v>M</v>
      </c>
      <c r="O344" s="21" t="str">
        <f t="shared" si="148"/>
        <v>50m</v>
      </c>
      <c r="P344" s="3" t="str">
        <f t="shared" si="154"/>
        <v>ok</v>
      </c>
      <c r="Q344" s="20" t="str">
        <f t="shared" si="155"/>
        <v>-</v>
      </c>
      <c r="R344" s="20" t="str">
        <f t="shared" si="156"/>
        <v>-</v>
      </c>
      <c r="S344" s="20" t="str">
        <f t="shared" si="157"/>
        <v>-</v>
      </c>
      <c r="T344" s="23">
        <f>COUNTIFS(O$2:O344,"="&amp;O344,I$2:I344,"="&amp;I344)-1</f>
        <v>122</v>
      </c>
      <c r="U344" s="24">
        <f t="shared" si="158"/>
        <v>0</v>
      </c>
      <c r="V344" s="21">
        <f t="shared" si="159"/>
        <v>1</v>
      </c>
      <c r="W344" s="25" t="str">
        <f t="shared" si="160"/>
        <v>50m</v>
      </c>
      <c r="X344" s="21" t="str">
        <f t="shared" si="161"/>
        <v>-50m</v>
      </c>
      <c r="Y344" s="22">
        <f t="shared" si="162"/>
        <v>0</v>
      </c>
      <c r="Z344" s="21">
        <f t="shared" si="163"/>
        <v>1</v>
      </c>
    </row>
    <row r="345" spans="7:26">
      <c r="G345" s="108"/>
      <c r="H345" s="91" t="str">
        <f t="shared" si="153"/>
        <v>-</v>
      </c>
      <c r="I345" t="str">
        <f t="shared" si="149"/>
        <v>-</v>
      </c>
      <c r="J345" s="7" t="str">
        <f t="shared" si="150"/>
        <v>-</v>
      </c>
      <c r="K345" s="7" t="str">
        <f t="shared" si="151"/>
        <v>-</v>
      </c>
      <c r="L345" t="str">
        <f t="shared" si="152"/>
        <v>-</v>
      </c>
      <c r="M345" s="21" t="str">
        <f t="shared" si="146"/>
        <v>U15</v>
      </c>
      <c r="N345" s="21" t="str">
        <f t="shared" si="147"/>
        <v>M</v>
      </c>
      <c r="O345" s="21" t="str">
        <f t="shared" si="148"/>
        <v>50m</v>
      </c>
      <c r="P345" s="3" t="str">
        <f t="shared" si="154"/>
        <v>ok</v>
      </c>
      <c r="Q345" s="20" t="str">
        <f t="shared" si="155"/>
        <v>-</v>
      </c>
      <c r="R345" s="20" t="str">
        <f t="shared" si="156"/>
        <v>-</v>
      </c>
      <c r="S345" s="20" t="str">
        <f t="shared" si="157"/>
        <v>-</v>
      </c>
      <c r="T345" s="23">
        <f>COUNTIFS(O$2:O345,"="&amp;O345,I$2:I345,"="&amp;I345)-1</f>
        <v>123</v>
      </c>
      <c r="U345" s="24">
        <f t="shared" si="158"/>
        <v>0</v>
      </c>
      <c r="V345" s="21">
        <f t="shared" si="159"/>
        <v>1</v>
      </c>
      <c r="W345" s="25" t="str">
        <f t="shared" si="160"/>
        <v>50m</v>
      </c>
      <c r="X345" s="21" t="str">
        <f t="shared" si="161"/>
        <v>-50m</v>
      </c>
      <c r="Y345" s="22">
        <f t="shared" si="162"/>
        <v>0</v>
      </c>
      <c r="Z345" s="21">
        <f t="shared" si="163"/>
        <v>1</v>
      </c>
    </row>
    <row r="346" spans="7:26">
      <c r="G346" s="108"/>
      <c r="H346" s="91" t="str">
        <f t="shared" si="153"/>
        <v>-</v>
      </c>
      <c r="I346" t="str">
        <f t="shared" si="149"/>
        <v>-</v>
      </c>
      <c r="J346" s="7" t="str">
        <f t="shared" si="150"/>
        <v>-</v>
      </c>
      <c r="K346" s="7" t="str">
        <f t="shared" si="151"/>
        <v>-</v>
      </c>
      <c r="L346" t="str">
        <f t="shared" si="152"/>
        <v>-</v>
      </c>
      <c r="M346" s="21" t="str">
        <f t="shared" si="146"/>
        <v>U15</v>
      </c>
      <c r="N346" s="21" t="str">
        <f t="shared" si="147"/>
        <v>M</v>
      </c>
      <c r="O346" s="21" t="str">
        <f t="shared" si="148"/>
        <v>50m</v>
      </c>
      <c r="P346" s="3" t="str">
        <f t="shared" si="154"/>
        <v>ok</v>
      </c>
      <c r="Q346" s="20" t="str">
        <f t="shared" si="155"/>
        <v>-</v>
      </c>
      <c r="R346" s="20" t="str">
        <f t="shared" si="156"/>
        <v>-</v>
      </c>
      <c r="S346" s="20" t="str">
        <f t="shared" si="157"/>
        <v>-</v>
      </c>
      <c r="T346" s="23">
        <f>COUNTIFS(O$2:O346,"="&amp;O346,I$2:I346,"="&amp;I346)-1</f>
        <v>124</v>
      </c>
      <c r="U346" s="24">
        <f t="shared" si="158"/>
        <v>0</v>
      </c>
      <c r="V346" s="21">
        <f t="shared" si="159"/>
        <v>1</v>
      </c>
      <c r="W346" s="25" t="str">
        <f t="shared" si="160"/>
        <v>50m</v>
      </c>
      <c r="X346" s="21" t="str">
        <f t="shared" si="161"/>
        <v>-50m</v>
      </c>
      <c r="Y346" s="22">
        <f t="shared" si="162"/>
        <v>0</v>
      </c>
      <c r="Z346" s="21">
        <f t="shared" si="163"/>
        <v>1</v>
      </c>
    </row>
    <row r="347" spans="7:26">
      <c r="G347" s="108"/>
      <c r="H347" s="91" t="str">
        <f t="shared" si="153"/>
        <v>-</v>
      </c>
      <c r="I347" t="str">
        <f t="shared" si="149"/>
        <v>-</v>
      </c>
      <c r="J347" s="7" t="str">
        <f t="shared" si="150"/>
        <v>-</v>
      </c>
      <c r="K347" s="7" t="str">
        <f t="shared" si="151"/>
        <v>-</v>
      </c>
      <c r="L347" t="str">
        <f t="shared" si="152"/>
        <v>-</v>
      </c>
      <c r="M347" s="21" t="str">
        <f t="shared" si="146"/>
        <v>U15</v>
      </c>
      <c r="N347" s="21" t="str">
        <f t="shared" si="147"/>
        <v>M</v>
      </c>
      <c r="O347" s="21" t="str">
        <f t="shared" si="148"/>
        <v>50m</v>
      </c>
      <c r="P347" s="3" t="str">
        <f t="shared" si="154"/>
        <v>ok</v>
      </c>
      <c r="Q347" s="20" t="str">
        <f t="shared" si="155"/>
        <v>-</v>
      </c>
      <c r="R347" s="20" t="str">
        <f t="shared" si="156"/>
        <v>-</v>
      </c>
      <c r="S347" s="20" t="str">
        <f t="shared" si="157"/>
        <v>-</v>
      </c>
      <c r="T347" s="23">
        <f>COUNTIFS(O$2:O347,"="&amp;O347,I$2:I347,"="&amp;I347)-1</f>
        <v>125</v>
      </c>
      <c r="U347" s="24">
        <f t="shared" si="158"/>
        <v>0</v>
      </c>
      <c r="V347" s="21">
        <f t="shared" si="159"/>
        <v>1</v>
      </c>
      <c r="W347" s="25" t="str">
        <f t="shared" si="160"/>
        <v>50m</v>
      </c>
      <c r="X347" s="21" t="str">
        <f t="shared" si="161"/>
        <v>-50m</v>
      </c>
      <c r="Y347" s="22">
        <f t="shared" si="162"/>
        <v>0</v>
      </c>
      <c r="Z347" s="21">
        <f t="shared" si="163"/>
        <v>1</v>
      </c>
    </row>
    <row r="348" spans="7:26">
      <c r="G348" s="108"/>
      <c r="H348" s="91" t="str">
        <f t="shared" si="153"/>
        <v>-</v>
      </c>
      <c r="I348" t="str">
        <f t="shared" si="149"/>
        <v>-</v>
      </c>
      <c r="J348" s="7" t="str">
        <f t="shared" si="150"/>
        <v>-</v>
      </c>
      <c r="K348" s="7" t="str">
        <f t="shared" si="151"/>
        <v>-</v>
      </c>
      <c r="L348" t="str">
        <f t="shared" si="152"/>
        <v>-</v>
      </c>
      <c r="M348" s="21" t="str">
        <f t="shared" si="146"/>
        <v>U15</v>
      </c>
      <c r="N348" s="21" t="str">
        <f t="shared" si="147"/>
        <v>M</v>
      </c>
      <c r="O348" s="21" t="str">
        <f t="shared" si="148"/>
        <v>50m</v>
      </c>
      <c r="P348" s="3" t="str">
        <f t="shared" si="154"/>
        <v>ok</v>
      </c>
      <c r="Q348" s="20" t="str">
        <f t="shared" si="155"/>
        <v>-</v>
      </c>
      <c r="R348" s="20" t="str">
        <f t="shared" si="156"/>
        <v>-</v>
      </c>
      <c r="S348" s="20" t="str">
        <f t="shared" si="157"/>
        <v>-</v>
      </c>
      <c r="T348" s="23">
        <f>COUNTIFS(O$2:O348,"="&amp;O348,I$2:I348,"="&amp;I348)-1</f>
        <v>126</v>
      </c>
      <c r="U348" s="24">
        <f t="shared" si="158"/>
        <v>0</v>
      </c>
      <c r="V348" s="21">
        <f t="shared" si="159"/>
        <v>1</v>
      </c>
      <c r="W348" s="25" t="str">
        <f t="shared" si="160"/>
        <v>50m</v>
      </c>
      <c r="X348" s="21" t="str">
        <f t="shared" si="161"/>
        <v>-50m</v>
      </c>
      <c r="Y348" s="22">
        <f t="shared" si="162"/>
        <v>0</v>
      </c>
      <c r="Z348" s="21">
        <f t="shared" si="163"/>
        <v>1</v>
      </c>
    </row>
    <row r="349" spans="7:26">
      <c r="G349" s="108"/>
      <c r="H349" s="91" t="str">
        <f t="shared" si="153"/>
        <v>-</v>
      </c>
      <c r="I349" t="str">
        <f t="shared" si="149"/>
        <v>-</v>
      </c>
      <c r="J349" s="7" t="str">
        <f t="shared" si="150"/>
        <v>-</v>
      </c>
      <c r="K349" s="7" t="str">
        <f t="shared" si="151"/>
        <v>-</v>
      </c>
      <c r="L349" t="str">
        <f t="shared" si="152"/>
        <v>-</v>
      </c>
      <c r="M349" s="21" t="str">
        <f t="shared" si="146"/>
        <v>U15</v>
      </c>
      <c r="N349" s="21" t="str">
        <f t="shared" si="147"/>
        <v>M</v>
      </c>
      <c r="O349" s="21" t="str">
        <f t="shared" si="148"/>
        <v>50m</v>
      </c>
      <c r="P349" s="3" t="str">
        <f t="shared" si="154"/>
        <v>ok</v>
      </c>
      <c r="Q349" s="20" t="str">
        <f t="shared" si="155"/>
        <v>-</v>
      </c>
      <c r="R349" s="20" t="str">
        <f t="shared" si="156"/>
        <v>-</v>
      </c>
      <c r="S349" s="20" t="str">
        <f t="shared" si="157"/>
        <v>-</v>
      </c>
      <c r="T349" s="23">
        <f>COUNTIFS(O$2:O349,"="&amp;O349,I$2:I349,"="&amp;I349)-1</f>
        <v>127</v>
      </c>
      <c r="U349" s="24">
        <f t="shared" si="158"/>
        <v>0</v>
      </c>
      <c r="V349" s="21">
        <f t="shared" si="159"/>
        <v>1</v>
      </c>
      <c r="W349" s="25" t="str">
        <f t="shared" si="160"/>
        <v>50m</v>
      </c>
      <c r="X349" s="21" t="str">
        <f t="shared" si="161"/>
        <v>-50m</v>
      </c>
      <c r="Y349" s="22">
        <f t="shared" si="162"/>
        <v>0</v>
      </c>
      <c r="Z349" s="21">
        <f t="shared" si="163"/>
        <v>1</v>
      </c>
    </row>
    <row r="350" spans="7:26">
      <c r="G350" s="108"/>
      <c r="H350" s="91" t="str">
        <f t="shared" si="153"/>
        <v>-</v>
      </c>
      <c r="I350" t="str">
        <f t="shared" si="149"/>
        <v>-</v>
      </c>
      <c r="J350" s="7" t="str">
        <f t="shared" si="150"/>
        <v>-</v>
      </c>
      <c r="K350" s="7" t="str">
        <f t="shared" si="151"/>
        <v>-</v>
      </c>
      <c r="L350" t="str">
        <f t="shared" si="152"/>
        <v>-</v>
      </c>
      <c r="M350" s="21" t="str">
        <f t="shared" si="146"/>
        <v>U15</v>
      </c>
      <c r="N350" s="21" t="str">
        <f t="shared" si="147"/>
        <v>M</v>
      </c>
      <c r="O350" s="21" t="str">
        <f t="shared" si="148"/>
        <v>50m</v>
      </c>
      <c r="P350" s="3" t="str">
        <f t="shared" si="154"/>
        <v>ok</v>
      </c>
      <c r="Q350" s="20" t="str">
        <f t="shared" si="155"/>
        <v>-</v>
      </c>
      <c r="R350" s="20" t="str">
        <f t="shared" si="156"/>
        <v>-</v>
      </c>
      <c r="S350" s="20" t="str">
        <f t="shared" si="157"/>
        <v>-</v>
      </c>
      <c r="T350" s="23">
        <f>COUNTIFS(O$2:O350,"="&amp;O350,I$2:I350,"="&amp;I350)-1</f>
        <v>128</v>
      </c>
      <c r="U350" s="24">
        <f t="shared" si="158"/>
        <v>0</v>
      </c>
      <c r="V350" s="21">
        <f t="shared" si="159"/>
        <v>1</v>
      </c>
      <c r="W350" s="25" t="str">
        <f t="shared" si="160"/>
        <v>50m</v>
      </c>
      <c r="X350" s="21" t="str">
        <f t="shared" si="161"/>
        <v>-50m</v>
      </c>
      <c r="Y350" s="22">
        <f t="shared" si="162"/>
        <v>0</v>
      </c>
      <c r="Z350" s="21">
        <f t="shared" si="163"/>
        <v>1</v>
      </c>
    </row>
    <row r="351" spans="7:26">
      <c r="G351" s="108"/>
      <c r="H351" s="91" t="str">
        <f t="shared" si="153"/>
        <v>-</v>
      </c>
      <c r="I351" t="str">
        <f t="shared" si="149"/>
        <v>-</v>
      </c>
      <c r="J351" s="7" t="str">
        <f t="shared" si="150"/>
        <v>-</v>
      </c>
      <c r="K351" s="7" t="str">
        <f t="shared" si="151"/>
        <v>-</v>
      </c>
      <c r="L351" t="str">
        <f t="shared" si="152"/>
        <v>-</v>
      </c>
      <c r="M351" s="21" t="str">
        <f t="shared" si="146"/>
        <v>U15</v>
      </c>
      <c r="N351" s="21" t="str">
        <f t="shared" si="147"/>
        <v>M</v>
      </c>
      <c r="O351" s="21" t="str">
        <f t="shared" si="148"/>
        <v>50m</v>
      </c>
      <c r="P351" s="3" t="str">
        <f t="shared" si="154"/>
        <v>ok</v>
      </c>
      <c r="Q351" s="20" t="str">
        <f t="shared" si="155"/>
        <v>-</v>
      </c>
      <c r="R351" s="20" t="str">
        <f t="shared" si="156"/>
        <v>-</v>
      </c>
      <c r="S351" s="20" t="str">
        <f t="shared" si="157"/>
        <v>-</v>
      </c>
      <c r="T351" s="23">
        <f>COUNTIFS(O$2:O351,"="&amp;O351,I$2:I351,"="&amp;I351)-1</f>
        <v>129</v>
      </c>
      <c r="U351" s="24">
        <f t="shared" si="158"/>
        <v>0</v>
      </c>
      <c r="V351" s="21">
        <f t="shared" si="159"/>
        <v>1</v>
      </c>
      <c r="W351" s="25" t="str">
        <f t="shared" si="160"/>
        <v>50m</v>
      </c>
      <c r="X351" s="21" t="str">
        <f t="shared" si="161"/>
        <v>-50m</v>
      </c>
      <c r="Y351" s="22">
        <f t="shared" si="162"/>
        <v>0</v>
      </c>
      <c r="Z351" s="21">
        <f t="shared" si="163"/>
        <v>1</v>
      </c>
    </row>
    <row r="352" spans="7:26">
      <c r="G352" s="108"/>
      <c r="H352" s="91" t="str">
        <f t="shared" si="153"/>
        <v>-</v>
      </c>
      <c r="I352" t="str">
        <f t="shared" si="149"/>
        <v>-</v>
      </c>
      <c r="J352" s="7" t="str">
        <f t="shared" si="150"/>
        <v>-</v>
      </c>
      <c r="K352" s="7" t="str">
        <f t="shared" si="151"/>
        <v>-</v>
      </c>
      <c r="L352" t="str">
        <f t="shared" si="152"/>
        <v>-</v>
      </c>
      <c r="M352" s="21" t="str">
        <f t="shared" si="146"/>
        <v>U15</v>
      </c>
      <c r="N352" s="21" t="str">
        <f t="shared" si="147"/>
        <v>M</v>
      </c>
      <c r="O352" s="21" t="str">
        <f t="shared" si="148"/>
        <v>50m</v>
      </c>
      <c r="P352" s="3" t="str">
        <f t="shared" si="154"/>
        <v>ok</v>
      </c>
      <c r="Q352" s="20" t="str">
        <f t="shared" si="155"/>
        <v>-</v>
      </c>
      <c r="R352" s="20" t="str">
        <f t="shared" si="156"/>
        <v>-</v>
      </c>
      <c r="S352" s="20" t="str">
        <f t="shared" si="157"/>
        <v>-</v>
      </c>
      <c r="T352" s="23">
        <f>COUNTIFS(O$2:O352,"="&amp;O352,I$2:I352,"="&amp;I352)-1</f>
        <v>130</v>
      </c>
      <c r="U352" s="24">
        <f t="shared" si="158"/>
        <v>0</v>
      </c>
      <c r="V352" s="21">
        <f t="shared" si="159"/>
        <v>1</v>
      </c>
      <c r="W352" s="25" t="str">
        <f t="shared" si="160"/>
        <v>50m</v>
      </c>
      <c r="X352" s="21" t="str">
        <f t="shared" si="161"/>
        <v>-50m</v>
      </c>
      <c r="Y352" s="22">
        <f t="shared" si="162"/>
        <v>0</v>
      </c>
      <c r="Z352" s="21">
        <f t="shared" si="163"/>
        <v>1</v>
      </c>
    </row>
    <row r="353" spans="7:26">
      <c r="G353" s="108"/>
      <c r="H353" s="91" t="str">
        <f t="shared" si="153"/>
        <v>-</v>
      </c>
      <c r="I353" t="str">
        <f t="shared" si="149"/>
        <v>-</v>
      </c>
      <c r="J353" s="7" t="str">
        <f t="shared" si="150"/>
        <v>-</v>
      </c>
      <c r="K353" s="7" t="str">
        <f t="shared" si="151"/>
        <v>-</v>
      </c>
      <c r="L353" t="str">
        <f t="shared" si="152"/>
        <v>-</v>
      </c>
      <c r="M353" s="21" t="str">
        <f t="shared" si="146"/>
        <v>U15</v>
      </c>
      <c r="N353" s="21" t="str">
        <f t="shared" si="147"/>
        <v>M</v>
      </c>
      <c r="O353" s="21" t="str">
        <f t="shared" si="148"/>
        <v>50m</v>
      </c>
      <c r="P353" s="3" t="str">
        <f t="shared" si="154"/>
        <v>ok</v>
      </c>
      <c r="Q353" s="20" t="str">
        <f t="shared" si="155"/>
        <v>-</v>
      </c>
      <c r="R353" s="20" t="str">
        <f t="shared" si="156"/>
        <v>-</v>
      </c>
      <c r="S353" s="20" t="str">
        <f t="shared" si="157"/>
        <v>-</v>
      </c>
      <c r="T353" s="23">
        <f>COUNTIFS(O$2:O353,"="&amp;O353,I$2:I353,"="&amp;I353)-1</f>
        <v>131</v>
      </c>
      <c r="U353" s="24">
        <f t="shared" si="158"/>
        <v>0</v>
      </c>
      <c r="V353" s="21">
        <f t="shared" si="159"/>
        <v>1</v>
      </c>
      <c r="W353" s="25" t="str">
        <f t="shared" si="160"/>
        <v>50m</v>
      </c>
      <c r="X353" s="21" t="str">
        <f t="shared" si="161"/>
        <v>-50m</v>
      </c>
      <c r="Y353" s="22">
        <f t="shared" si="162"/>
        <v>0</v>
      </c>
      <c r="Z353" s="21">
        <f t="shared" si="163"/>
        <v>1</v>
      </c>
    </row>
    <row r="354" spans="7:26">
      <c r="G354" s="108"/>
      <c r="H354" s="91" t="str">
        <f t="shared" si="153"/>
        <v>-</v>
      </c>
      <c r="I354" t="str">
        <f t="shared" si="149"/>
        <v>-</v>
      </c>
      <c r="J354" s="7" t="str">
        <f t="shared" si="150"/>
        <v>-</v>
      </c>
      <c r="K354" s="7" t="str">
        <f t="shared" si="151"/>
        <v>-</v>
      </c>
      <c r="L354" t="str">
        <f t="shared" si="152"/>
        <v>-</v>
      </c>
      <c r="M354" s="21" t="str">
        <f t="shared" si="146"/>
        <v>U15</v>
      </c>
      <c r="N354" s="21" t="str">
        <f t="shared" si="147"/>
        <v>M</v>
      </c>
      <c r="O354" s="21" t="str">
        <f t="shared" si="148"/>
        <v>50m</v>
      </c>
      <c r="P354" s="3" t="str">
        <f t="shared" si="154"/>
        <v>ok</v>
      </c>
      <c r="Q354" s="20" t="str">
        <f t="shared" si="155"/>
        <v>-</v>
      </c>
      <c r="R354" s="20" t="str">
        <f t="shared" si="156"/>
        <v>-</v>
      </c>
      <c r="S354" s="20" t="str">
        <f t="shared" si="157"/>
        <v>-</v>
      </c>
      <c r="T354" s="23">
        <f>COUNTIFS(O$2:O354,"="&amp;O354,I$2:I354,"="&amp;I354)-1</f>
        <v>132</v>
      </c>
      <c r="U354" s="24">
        <f t="shared" si="158"/>
        <v>0</v>
      </c>
      <c r="V354" s="21">
        <f t="shared" si="159"/>
        <v>1</v>
      </c>
      <c r="W354" s="25" t="str">
        <f t="shared" si="160"/>
        <v>50m</v>
      </c>
      <c r="X354" s="21" t="str">
        <f t="shared" si="161"/>
        <v>-50m</v>
      </c>
      <c r="Y354" s="22">
        <f t="shared" si="162"/>
        <v>0</v>
      </c>
      <c r="Z354" s="21">
        <f t="shared" si="163"/>
        <v>1</v>
      </c>
    </row>
    <row r="355" spans="7:26">
      <c r="G355" s="108"/>
      <c r="H355" s="91" t="str">
        <f t="shared" si="153"/>
        <v>-</v>
      </c>
      <c r="I355" t="str">
        <f t="shared" si="149"/>
        <v>-</v>
      </c>
      <c r="J355" s="7" t="str">
        <f t="shared" si="150"/>
        <v>-</v>
      </c>
      <c r="K355" s="7" t="str">
        <f t="shared" si="151"/>
        <v>-</v>
      </c>
      <c r="L355" t="str">
        <f t="shared" si="152"/>
        <v>-</v>
      </c>
      <c r="M355" s="21" t="str">
        <f t="shared" si="146"/>
        <v>U15</v>
      </c>
      <c r="N355" s="21" t="str">
        <f t="shared" si="147"/>
        <v>M</v>
      </c>
      <c r="O355" s="21" t="str">
        <f t="shared" si="148"/>
        <v>50m</v>
      </c>
      <c r="P355" s="3" t="str">
        <f t="shared" si="154"/>
        <v>ok</v>
      </c>
      <c r="Q355" s="20" t="str">
        <f t="shared" si="155"/>
        <v>-</v>
      </c>
      <c r="R355" s="20" t="str">
        <f t="shared" si="156"/>
        <v>-</v>
      </c>
      <c r="S355" s="20" t="str">
        <f t="shared" si="157"/>
        <v>-</v>
      </c>
      <c r="T355" s="23">
        <f>COUNTIFS(O$2:O355,"="&amp;O355,I$2:I355,"="&amp;I355)-1</f>
        <v>133</v>
      </c>
      <c r="U355" s="24">
        <f t="shared" si="158"/>
        <v>0</v>
      </c>
      <c r="V355" s="21">
        <f t="shared" si="159"/>
        <v>1</v>
      </c>
      <c r="W355" s="25" t="str">
        <f t="shared" si="160"/>
        <v>50m</v>
      </c>
      <c r="X355" s="21" t="str">
        <f t="shared" si="161"/>
        <v>-50m</v>
      </c>
      <c r="Y355" s="22">
        <f t="shared" si="162"/>
        <v>0</v>
      </c>
      <c r="Z355" s="21">
        <f t="shared" si="163"/>
        <v>1</v>
      </c>
    </row>
    <row r="356" spans="7:26">
      <c r="G356" s="108"/>
      <c r="H356" s="91" t="str">
        <f t="shared" si="153"/>
        <v>-</v>
      </c>
      <c r="I356" t="str">
        <f t="shared" si="149"/>
        <v>-</v>
      </c>
      <c r="J356" s="7" t="str">
        <f t="shared" si="150"/>
        <v>-</v>
      </c>
      <c r="K356" s="7" t="str">
        <f t="shared" si="151"/>
        <v>-</v>
      </c>
      <c r="L356" t="str">
        <f t="shared" si="152"/>
        <v>-</v>
      </c>
      <c r="M356" s="21" t="str">
        <f t="shared" si="146"/>
        <v>U15</v>
      </c>
      <c r="N356" s="21" t="str">
        <f t="shared" si="147"/>
        <v>M</v>
      </c>
      <c r="O356" s="21" t="str">
        <f t="shared" si="148"/>
        <v>50m</v>
      </c>
      <c r="P356" s="3" t="str">
        <f t="shared" si="154"/>
        <v>ok</v>
      </c>
      <c r="Q356" s="20" t="str">
        <f t="shared" si="155"/>
        <v>-</v>
      </c>
      <c r="R356" s="20" t="str">
        <f t="shared" si="156"/>
        <v>-</v>
      </c>
      <c r="S356" s="20" t="str">
        <f t="shared" si="157"/>
        <v>-</v>
      </c>
      <c r="T356" s="23">
        <f>COUNTIFS(O$2:O356,"="&amp;O356,I$2:I356,"="&amp;I356)-1</f>
        <v>134</v>
      </c>
      <c r="U356" s="24">
        <f t="shared" si="158"/>
        <v>0</v>
      </c>
      <c r="V356" s="21">
        <f t="shared" si="159"/>
        <v>1</v>
      </c>
      <c r="W356" s="25" t="str">
        <f t="shared" si="160"/>
        <v>50m</v>
      </c>
      <c r="X356" s="21" t="str">
        <f t="shared" si="161"/>
        <v>-50m</v>
      </c>
      <c r="Y356" s="22">
        <f t="shared" si="162"/>
        <v>0</v>
      </c>
      <c r="Z356" s="21">
        <f t="shared" si="163"/>
        <v>1</v>
      </c>
    </row>
    <row r="357" spans="7:26">
      <c r="G357" s="108"/>
      <c r="H357" s="91" t="str">
        <f t="shared" si="153"/>
        <v>-</v>
      </c>
      <c r="I357" t="str">
        <f t="shared" si="149"/>
        <v>-</v>
      </c>
      <c r="J357" s="7" t="str">
        <f t="shared" si="150"/>
        <v>-</v>
      </c>
      <c r="K357" s="7" t="str">
        <f t="shared" si="151"/>
        <v>-</v>
      </c>
      <c r="L357" t="str">
        <f t="shared" si="152"/>
        <v>-</v>
      </c>
      <c r="M357" s="21" t="str">
        <f t="shared" si="146"/>
        <v>U15</v>
      </c>
      <c r="N357" s="21" t="str">
        <f t="shared" si="147"/>
        <v>M</v>
      </c>
      <c r="O357" s="21" t="str">
        <f t="shared" si="148"/>
        <v>50m</v>
      </c>
      <c r="P357" s="3" t="str">
        <f t="shared" si="154"/>
        <v>ok</v>
      </c>
      <c r="Q357" s="20" t="str">
        <f t="shared" si="155"/>
        <v>-</v>
      </c>
      <c r="R357" s="20" t="str">
        <f t="shared" si="156"/>
        <v>-</v>
      </c>
      <c r="S357" s="20" t="str">
        <f t="shared" si="157"/>
        <v>-</v>
      </c>
      <c r="T357" s="23">
        <f>COUNTIFS(O$2:O357,"="&amp;O357,I$2:I357,"="&amp;I357)-1</f>
        <v>135</v>
      </c>
      <c r="U357" s="24">
        <f t="shared" si="158"/>
        <v>0</v>
      </c>
      <c r="V357" s="21">
        <f t="shared" si="159"/>
        <v>1</v>
      </c>
      <c r="W357" s="25" t="str">
        <f t="shared" si="160"/>
        <v>50m</v>
      </c>
      <c r="X357" s="21" t="str">
        <f t="shared" si="161"/>
        <v>-50m</v>
      </c>
      <c r="Y357" s="22">
        <f t="shared" si="162"/>
        <v>0</v>
      </c>
      <c r="Z357" s="21">
        <f t="shared" si="163"/>
        <v>1</v>
      </c>
    </row>
    <row r="358" spans="7:26">
      <c r="G358" s="108"/>
      <c r="H358" s="91" t="str">
        <f t="shared" si="153"/>
        <v>-</v>
      </c>
      <c r="I358" t="str">
        <f t="shared" si="149"/>
        <v>-</v>
      </c>
      <c r="J358" s="7" t="str">
        <f t="shared" si="150"/>
        <v>-</v>
      </c>
      <c r="K358" s="7" t="str">
        <f t="shared" si="151"/>
        <v>-</v>
      </c>
      <c r="L358" t="str">
        <f t="shared" si="152"/>
        <v>-</v>
      </c>
      <c r="M358" s="21" t="str">
        <f t="shared" si="146"/>
        <v>U15</v>
      </c>
      <c r="N358" s="21" t="str">
        <f t="shared" si="147"/>
        <v>M</v>
      </c>
      <c r="O358" s="21" t="str">
        <f t="shared" si="148"/>
        <v>50m</v>
      </c>
      <c r="P358" s="3" t="str">
        <f t="shared" si="154"/>
        <v>ok</v>
      </c>
      <c r="Q358" s="20" t="str">
        <f t="shared" si="155"/>
        <v>-</v>
      </c>
      <c r="R358" s="20" t="str">
        <f t="shared" si="156"/>
        <v>-</v>
      </c>
      <c r="S358" s="20" t="str">
        <f t="shared" si="157"/>
        <v>-</v>
      </c>
      <c r="T358" s="23">
        <f>COUNTIFS(O$2:O358,"="&amp;O358,I$2:I358,"="&amp;I358)-1</f>
        <v>136</v>
      </c>
      <c r="U358" s="24">
        <f t="shared" si="158"/>
        <v>0</v>
      </c>
      <c r="V358" s="21">
        <f t="shared" si="159"/>
        <v>1</v>
      </c>
      <c r="W358" s="25" t="str">
        <f t="shared" si="160"/>
        <v>50m</v>
      </c>
      <c r="X358" s="21" t="str">
        <f t="shared" si="161"/>
        <v>-50m</v>
      </c>
      <c r="Y358" s="22">
        <f t="shared" si="162"/>
        <v>0</v>
      </c>
      <c r="Z358" s="21">
        <f t="shared" si="163"/>
        <v>1</v>
      </c>
    </row>
    <row r="359" spans="7:26">
      <c r="G359" s="108"/>
      <c r="H359" s="91" t="str">
        <f t="shared" si="153"/>
        <v>-</v>
      </c>
      <c r="I359" t="str">
        <f t="shared" si="149"/>
        <v>-</v>
      </c>
      <c r="J359" s="7" t="str">
        <f t="shared" si="150"/>
        <v>-</v>
      </c>
      <c r="K359" s="7" t="str">
        <f t="shared" si="151"/>
        <v>-</v>
      </c>
      <c r="L359" t="str">
        <f t="shared" si="152"/>
        <v>-</v>
      </c>
      <c r="M359" s="21" t="str">
        <f t="shared" si="146"/>
        <v>U15</v>
      </c>
      <c r="N359" s="21" t="str">
        <f t="shared" si="147"/>
        <v>M</v>
      </c>
      <c r="O359" s="21" t="str">
        <f t="shared" si="148"/>
        <v>50m</v>
      </c>
      <c r="P359" s="3" t="str">
        <f t="shared" si="154"/>
        <v>ok</v>
      </c>
      <c r="Q359" s="20" t="str">
        <f t="shared" si="155"/>
        <v>-</v>
      </c>
      <c r="R359" s="20" t="str">
        <f t="shared" si="156"/>
        <v>-</v>
      </c>
      <c r="S359" s="20" t="str">
        <f t="shared" si="157"/>
        <v>-</v>
      </c>
      <c r="T359" s="23">
        <f>COUNTIFS(O$2:O359,"="&amp;O359,I$2:I359,"="&amp;I359)-1</f>
        <v>137</v>
      </c>
      <c r="U359" s="24">
        <f t="shared" si="158"/>
        <v>0</v>
      </c>
      <c r="V359" s="21">
        <f t="shared" si="159"/>
        <v>1</v>
      </c>
      <c r="W359" s="25" t="str">
        <f t="shared" si="160"/>
        <v>50m</v>
      </c>
      <c r="X359" s="21" t="str">
        <f t="shared" si="161"/>
        <v>-50m</v>
      </c>
      <c r="Y359" s="22">
        <f t="shared" si="162"/>
        <v>0</v>
      </c>
      <c r="Z359" s="21">
        <f t="shared" si="163"/>
        <v>1</v>
      </c>
    </row>
    <row r="360" spans="7:26">
      <c r="G360" s="108"/>
      <c r="H360" s="91" t="str">
        <f t="shared" si="153"/>
        <v>-</v>
      </c>
      <c r="I360" t="str">
        <f t="shared" si="149"/>
        <v>-</v>
      </c>
      <c r="J360" s="7" t="str">
        <f t="shared" si="150"/>
        <v>-</v>
      </c>
      <c r="K360" s="7" t="str">
        <f t="shared" si="151"/>
        <v>-</v>
      </c>
      <c r="L360" t="str">
        <f t="shared" si="152"/>
        <v>-</v>
      </c>
      <c r="M360" s="21" t="str">
        <f t="shared" si="146"/>
        <v>U15</v>
      </c>
      <c r="N360" s="21" t="str">
        <f t="shared" si="147"/>
        <v>M</v>
      </c>
      <c r="O360" s="21" t="str">
        <f t="shared" si="148"/>
        <v>50m</v>
      </c>
      <c r="P360" s="3" t="str">
        <f t="shared" si="154"/>
        <v>ok</v>
      </c>
      <c r="Q360" s="20" t="str">
        <f t="shared" si="155"/>
        <v>-</v>
      </c>
      <c r="R360" s="20" t="str">
        <f t="shared" si="156"/>
        <v>-</v>
      </c>
      <c r="S360" s="20" t="str">
        <f t="shared" si="157"/>
        <v>-</v>
      </c>
      <c r="T360" s="23">
        <f>COUNTIFS(O$2:O360,"="&amp;O360,I$2:I360,"="&amp;I360)-1</f>
        <v>138</v>
      </c>
      <c r="U360" s="24">
        <f t="shared" si="158"/>
        <v>0</v>
      </c>
      <c r="V360" s="21">
        <f t="shared" si="159"/>
        <v>1</v>
      </c>
      <c r="W360" s="25" t="str">
        <f t="shared" si="160"/>
        <v>50m</v>
      </c>
      <c r="X360" s="21" t="str">
        <f t="shared" si="161"/>
        <v>-50m</v>
      </c>
      <c r="Y360" s="22">
        <f t="shared" si="162"/>
        <v>0</v>
      </c>
      <c r="Z360" s="21">
        <f t="shared" si="163"/>
        <v>1</v>
      </c>
    </row>
    <row r="361" spans="7:26">
      <c r="G361" s="108"/>
      <c r="H361" s="91" t="str">
        <f t="shared" si="153"/>
        <v>-</v>
      </c>
      <c r="I361" t="str">
        <f t="shared" si="149"/>
        <v>-</v>
      </c>
      <c r="J361" s="7" t="str">
        <f t="shared" si="150"/>
        <v>-</v>
      </c>
      <c r="K361" s="7" t="str">
        <f t="shared" si="151"/>
        <v>-</v>
      </c>
      <c r="L361" t="str">
        <f t="shared" si="152"/>
        <v>-</v>
      </c>
      <c r="M361" s="21" t="str">
        <f t="shared" si="146"/>
        <v>U15</v>
      </c>
      <c r="N361" s="21" t="str">
        <f t="shared" si="147"/>
        <v>M</v>
      </c>
      <c r="O361" s="21" t="str">
        <f t="shared" si="148"/>
        <v>50m</v>
      </c>
      <c r="P361" s="3" t="str">
        <f t="shared" si="154"/>
        <v>ok</v>
      </c>
      <c r="Q361" s="20" t="str">
        <f t="shared" si="155"/>
        <v>-</v>
      </c>
      <c r="R361" s="20" t="str">
        <f t="shared" si="156"/>
        <v>-</v>
      </c>
      <c r="S361" s="20" t="str">
        <f t="shared" si="157"/>
        <v>-</v>
      </c>
      <c r="T361" s="23">
        <f>COUNTIFS(O$2:O361,"="&amp;O361,I$2:I361,"="&amp;I361)-1</f>
        <v>139</v>
      </c>
      <c r="U361" s="24">
        <f t="shared" si="158"/>
        <v>0</v>
      </c>
      <c r="V361" s="21">
        <f t="shared" si="159"/>
        <v>1</v>
      </c>
      <c r="W361" s="25" t="str">
        <f t="shared" si="160"/>
        <v>50m</v>
      </c>
      <c r="X361" s="21" t="str">
        <f t="shared" si="161"/>
        <v>-50m</v>
      </c>
      <c r="Y361" s="22">
        <f t="shared" si="162"/>
        <v>0</v>
      </c>
      <c r="Z361" s="21">
        <f t="shared" si="163"/>
        <v>1</v>
      </c>
    </row>
    <row r="362" spans="7:26">
      <c r="G362" s="108"/>
      <c r="H362" s="91" t="str">
        <f t="shared" si="153"/>
        <v>-</v>
      </c>
      <c r="I362" t="str">
        <f t="shared" si="149"/>
        <v>-</v>
      </c>
      <c r="J362" s="7" t="str">
        <f t="shared" si="150"/>
        <v>-</v>
      </c>
      <c r="K362" s="7" t="str">
        <f t="shared" si="151"/>
        <v>-</v>
      </c>
      <c r="L362" t="str">
        <f t="shared" si="152"/>
        <v>-</v>
      </c>
      <c r="M362" s="21" t="str">
        <f t="shared" si="146"/>
        <v>U15</v>
      </c>
      <c r="N362" s="21" t="str">
        <f t="shared" si="147"/>
        <v>M</v>
      </c>
      <c r="O362" s="21" t="str">
        <f t="shared" si="148"/>
        <v>50m</v>
      </c>
      <c r="P362" s="3" t="str">
        <f t="shared" si="154"/>
        <v>ok</v>
      </c>
      <c r="Q362" s="20" t="str">
        <f t="shared" si="155"/>
        <v>-</v>
      </c>
      <c r="R362" s="20" t="str">
        <f t="shared" si="156"/>
        <v>-</v>
      </c>
      <c r="S362" s="20" t="str">
        <f t="shared" si="157"/>
        <v>-</v>
      </c>
      <c r="T362" s="23">
        <f>COUNTIFS(O$2:O362,"="&amp;O362,I$2:I362,"="&amp;I362)-1</f>
        <v>140</v>
      </c>
      <c r="U362" s="24">
        <f t="shared" si="158"/>
        <v>0</v>
      </c>
      <c r="V362" s="21">
        <f t="shared" si="159"/>
        <v>1</v>
      </c>
      <c r="W362" s="25" t="str">
        <f t="shared" si="160"/>
        <v>50m</v>
      </c>
      <c r="X362" s="21" t="str">
        <f t="shared" si="161"/>
        <v>-50m</v>
      </c>
      <c r="Y362" s="22">
        <f t="shared" si="162"/>
        <v>0</v>
      </c>
      <c r="Z362" s="21">
        <f t="shared" si="163"/>
        <v>1</v>
      </c>
    </row>
    <row r="363" spans="7:26">
      <c r="G363" s="108"/>
      <c r="H363" s="91" t="str">
        <f t="shared" si="153"/>
        <v>-</v>
      </c>
      <c r="I363" t="str">
        <f t="shared" si="149"/>
        <v>-</v>
      </c>
      <c r="J363" s="7" t="str">
        <f t="shared" si="150"/>
        <v>-</v>
      </c>
      <c r="K363" s="7" t="str">
        <f t="shared" si="151"/>
        <v>-</v>
      </c>
      <c r="L363" t="str">
        <f t="shared" si="152"/>
        <v>-</v>
      </c>
      <c r="M363" s="21" t="str">
        <f t="shared" si="146"/>
        <v>U15</v>
      </c>
      <c r="N363" s="21" t="str">
        <f t="shared" si="147"/>
        <v>M</v>
      </c>
      <c r="O363" s="21" t="str">
        <f t="shared" si="148"/>
        <v>50m</v>
      </c>
      <c r="P363" s="3" t="str">
        <f t="shared" si="154"/>
        <v>ok</v>
      </c>
      <c r="Q363" s="20" t="str">
        <f t="shared" si="155"/>
        <v>-</v>
      </c>
      <c r="R363" s="20" t="str">
        <f t="shared" si="156"/>
        <v>-</v>
      </c>
      <c r="S363" s="20" t="str">
        <f t="shared" si="157"/>
        <v>-</v>
      </c>
      <c r="T363" s="23">
        <f>COUNTIFS(O$2:O363,"="&amp;O363,I$2:I363,"="&amp;I363)-1</f>
        <v>141</v>
      </c>
      <c r="U363" s="24">
        <f t="shared" si="158"/>
        <v>0</v>
      </c>
      <c r="V363" s="21">
        <f t="shared" si="159"/>
        <v>1</v>
      </c>
      <c r="W363" s="25" t="str">
        <f t="shared" si="160"/>
        <v>50m</v>
      </c>
      <c r="X363" s="21" t="str">
        <f t="shared" si="161"/>
        <v>-50m</v>
      </c>
      <c r="Y363" s="22">
        <f t="shared" si="162"/>
        <v>0</v>
      </c>
      <c r="Z363" s="21">
        <f t="shared" si="163"/>
        <v>1</v>
      </c>
    </row>
    <row r="364" spans="7:26">
      <c r="G364" s="108"/>
      <c r="H364" s="91" t="str">
        <f t="shared" si="153"/>
        <v>-</v>
      </c>
      <c r="I364" t="str">
        <f t="shared" si="149"/>
        <v>-</v>
      </c>
      <c r="J364" s="7" t="str">
        <f t="shared" si="150"/>
        <v>-</v>
      </c>
      <c r="K364" s="7" t="str">
        <f t="shared" si="151"/>
        <v>-</v>
      </c>
      <c r="L364" t="str">
        <f t="shared" si="152"/>
        <v>-</v>
      </c>
      <c r="M364" s="21" t="str">
        <f t="shared" si="146"/>
        <v>U15</v>
      </c>
      <c r="N364" s="21" t="str">
        <f t="shared" si="147"/>
        <v>M</v>
      </c>
      <c r="O364" s="21" t="str">
        <f t="shared" si="148"/>
        <v>50m</v>
      </c>
      <c r="P364" s="3" t="str">
        <f t="shared" si="154"/>
        <v>ok</v>
      </c>
      <c r="Q364" s="20" t="str">
        <f t="shared" si="155"/>
        <v>-</v>
      </c>
      <c r="R364" s="20" t="str">
        <f t="shared" si="156"/>
        <v>-</v>
      </c>
      <c r="S364" s="20" t="str">
        <f t="shared" si="157"/>
        <v>-</v>
      </c>
      <c r="T364" s="23">
        <f>COUNTIFS(O$2:O364,"="&amp;O364,I$2:I364,"="&amp;I364)-1</f>
        <v>142</v>
      </c>
      <c r="U364" s="24">
        <f t="shared" si="158"/>
        <v>0</v>
      </c>
      <c r="V364" s="21">
        <f t="shared" si="159"/>
        <v>1</v>
      </c>
      <c r="W364" s="25" t="str">
        <f t="shared" si="160"/>
        <v>50m</v>
      </c>
      <c r="X364" s="21" t="str">
        <f t="shared" si="161"/>
        <v>-50m</v>
      </c>
      <c r="Y364" s="22">
        <f t="shared" si="162"/>
        <v>0</v>
      </c>
      <c r="Z364" s="21">
        <f t="shared" si="163"/>
        <v>1</v>
      </c>
    </row>
    <row r="365" spans="7:26">
      <c r="G365" s="108"/>
      <c r="H365" s="91" t="str">
        <f t="shared" si="153"/>
        <v>-</v>
      </c>
      <c r="I365" t="str">
        <f t="shared" si="149"/>
        <v>-</v>
      </c>
      <c r="J365" s="7" t="str">
        <f t="shared" si="150"/>
        <v>-</v>
      </c>
      <c r="K365" s="7" t="str">
        <f t="shared" si="151"/>
        <v>-</v>
      </c>
      <c r="L365" t="str">
        <f t="shared" si="152"/>
        <v>-</v>
      </c>
      <c r="M365" s="21" t="str">
        <f t="shared" si="146"/>
        <v>U15</v>
      </c>
      <c r="N365" s="21" t="str">
        <f t="shared" si="147"/>
        <v>M</v>
      </c>
      <c r="O365" s="21" t="str">
        <f t="shared" si="148"/>
        <v>50m</v>
      </c>
      <c r="P365" s="3" t="str">
        <f t="shared" si="154"/>
        <v>ok</v>
      </c>
      <c r="Q365" s="20" t="str">
        <f t="shared" si="155"/>
        <v>-</v>
      </c>
      <c r="R365" s="20" t="str">
        <f t="shared" si="156"/>
        <v>-</v>
      </c>
      <c r="S365" s="20" t="str">
        <f t="shared" si="157"/>
        <v>-</v>
      </c>
      <c r="T365" s="23">
        <f>COUNTIFS(O$2:O365,"="&amp;O365,I$2:I365,"="&amp;I365)-1</f>
        <v>143</v>
      </c>
      <c r="U365" s="24">
        <f t="shared" si="158"/>
        <v>0</v>
      </c>
      <c r="V365" s="21">
        <f t="shared" si="159"/>
        <v>1</v>
      </c>
      <c r="W365" s="25" t="str">
        <f t="shared" si="160"/>
        <v>50m</v>
      </c>
      <c r="X365" s="21" t="str">
        <f t="shared" si="161"/>
        <v>-50m</v>
      </c>
      <c r="Y365" s="22">
        <f t="shared" si="162"/>
        <v>0</v>
      </c>
      <c r="Z365" s="21">
        <f t="shared" si="163"/>
        <v>1</v>
      </c>
    </row>
    <row r="366" spans="7:26">
      <c r="G366" s="108"/>
      <c r="H366" s="91" t="str">
        <f t="shared" si="153"/>
        <v>-</v>
      </c>
      <c r="I366" t="str">
        <f t="shared" si="149"/>
        <v>-</v>
      </c>
      <c r="J366" s="7" t="str">
        <f t="shared" si="150"/>
        <v>-</v>
      </c>
      <c r="K366" s="7" t="str">
        <f t="shared" si="151"/>
        <v>-</v>
      </c>
      <c r="L366" t="str">
        <f t="shared" si="152"/>
        <v>-</v>
      </c>
      <c r="M366" s="21" t="str">
        <f t="shared" si="146"/>
        <v>U15</v>
      </c>
      <c r="N366" s="21" t="str">
        <f t="shared" si="147"/>
        <v>M</v>
      </c>
      <c r="O366" s="21" t="str">
        <f t="shared" si="148"/>
        <v>50m</v>
      </c>
      <c r="P366" s="3" t="str">
        <f t="shared" si="154"/>
        <v>ok</v>
      </c>
      <c r="Q366" s="20" t="str">
        <f t="shared" si="155"/>
        <v>-</v>
      </c>
      <c r="R366" s="20" t="str">
        <f t="shared" si="156"/>
        <v>-</v>
      </c>
      <c r="S366" s="20" t="str">
        <f t="shared" si="157"/>
        <v>-</v>
      </c>
      <c r="T366" s="23">
        <f>COUNTIFS(O$2:O366,"="&amp;O366,I$2:I366,"="&amp;I366)-1</f>
        <v>144</v>
      </c>
      <c r="U366" s="24">
        <f t="shared" si="158"/>
        <v>0</v>
      </c>
      <c r="V366" s="21">
        <f t="shared" si="159"/>
        <v>1</v>
      </c>
      <c r="W366" s="25" t="str">
        <f t="shared" si="160"/>
        <v>50m</v>
      </c>
      <c r="X366" s="21" t="str">
        <f t="shared" si="161"/>
        <v>-50m</v>
      </c>
      <c r="Y366" s="22">
        <f t="shared" si="162"/>
        <v>0</v>
      </c>
      <c r="Z366" s="21">
        <f t="shared" si="163"/>
        <v>1</v>
      </c>
    </row>
    <row r="367" spans="7:26">
      <c r="G367" s="108"/>
      <c r="H367" s="91" t="str">
        <f t="shared" si="153"/>
        <v>-</v>
      </c>
      <c r="I367" t="str">
        <f t="shared" si="149"/>
        <v>-</v>
      </c>
      <c r="J367" s="7" t="str">
        <f t="shared" si="150"/>
        <v>-</v>
      </c>
      <c r="K367" s="7" t="str">
        <f t="shared" si="151"/>
        <v>-</v>
      </c>
      <c r="L367" t="str">
        <f t="shared" si="152"/>
        <v>-</v>
      </c>
      <c r="M367" s="21" t="str">
        <f t="shared" si="146"/>
        <v>U15</v>
      </c>
      <c r="N367" s="21" t="str">
        <f t="shared" si="147"/>
        <v>M</v>
      </c>
      <c r="O367" s="21" t="str">
        <f t="shared" si="148"/>
        <v>50m</v>
      </c>
      <c r="P367" s="3" t="str">
        <f t="shared" si="154"/>
        <v>ok</v>
      </c>
      <c r="Q367" s="20" t="str">
        <f t="shared" si="155"/>
        <v>-</v>
      </c>
      <c r="R367" s="20" t="str">
        <f t="shared" si="156"/>
        <v>-</v>
      </c>
      <c r="S367" s="20" t="str">
        <f t="shared" si="157"/>
        <v>-</v>
      </c>
      <c r="T367" s="23">
        <f>COUNTIFS(O$2:O367,"="&amp;O367,I$2:I367,"="&amp;I367)-1</f>
        <v>145</v>
      </c>
      <c r="U367" s="24">
        <f t="shared" si="158"/>
        <v>0</v>
      </c>
      <c r="V367" s="21">
        <f t="shared" si="159"/>
        <v>1</v>
      </c>
      <c r="W367" s="25" t="str">
        <f t="shared" si="160"/>
        <v>50m</v>
      </c>
      <c r="X367" s="21" t="str">
        <f t="shared" si="161"/>
        <v>-50m</v>
      </c>
      <c r="Y367" s="22">
        <f t="shared" si="162"/>
        <v>0</v>
      </c>
      <c r="Z367" s="21">
        <f t="shared" si="163"/>
        <v>1</v>
      </c>
    </row>
    <row r="368" spans="7:26">
      <c r="G368" s="108"/>
      <c r="H368" s="91" t="str">
        <f t="shared" si="153"/>
        <v>-</v>
      </c>
      <c r="I368" t="str">
        <f t="shared" si="149"/>
        <v>-</v>
      </c>
      <c r="J368" s="7" t="str">
        <f t="shared" si="150"/>
        <v>-</v>
      </c>
      <c r="K368" s="7" t="str">
        <f t="shared" si="151"/>
        <v>-</v>
      </c>
      <c r="L368" t="str">
        <f t="shared" si="152"/>
        <v>-</v>
      </c>
      <c r="M368" s="21" t="str">
        <f t="shared" si="146"/>
        <v>U15</v>
      </c>
      <c r="N368" s="21" t="str">
        <f t="shared" si="147"/>
        <v>M</v>
      </c>
      <c r="O368" s="21" t="str">
        <f t="shared" si="148"/>
        <v>50m</v>
      </c>
      <c r="P368" s="3" t="str">
        <f t="shared" si="154"/>
        <v>ok</v>
      </c>
      <c r="Q368" s="20" t="str">
        <f t="shared" si="155"/>
        <v>-</v>
      </c>
      <c r="R368" s="20" t="str">
        <f t="shared" si="156"/>
        <v>-</v>
      </c>
      <c r="S368" s="20" t="str">
        <f t="shared" si="157"/>
        <v>-</v>
      </c>
      <c r="T368" s="23">
        <f>COUNTIFS(O$2:O368,"="&amp;O368,I$2:I368,"="&amp;I368)-1</f>
        <v>146</v>
      </c>
      <c r="U368" s="24">
        <f t="shared" si="158"/>
        <v>0</v>
      </c>
      <c r="V368" s="21">
        <f t="shared" si="159"/>
        <v>1</v>
      </c>
      <c r="W368" s="25" t="str">
        <f t="shared" si="160"/>
        <v>50m</v>
      </c>
      <c r="X368" s="21" t="str">
        <f t="shared" si="161"/>
        <v>-50m</v>
      </c>
      <c r="Y368" s="22">
        <f t="shared" si="162"/>
        <v>0</v>
      </c>
      <c r="Z368" s="21">
        <f t="shared" si="163"/>
        <v>1</v>
      </c>
    </row>
    <row r="369" spans="7:26">
      <c r="G369" s="108"/>
      <c r="H369" s="91" t="str">
        <f t="shared" si="153"/>
        <v>-</v>
      </c>
      <c r="I369" t="str">
        <f t="shared" si="149"/>
        <v>-</v>
      </c>
      <c r="J369" s="7" t="str">
        <f t="shared" si="150"/>
        <v>-</v>
      </c>
      <c r="K369" s="7" t="str">
        <f t="shared" si="151"/>
        <v>-</v>
      </c>
      <c r="L369" t="str">
        <f t="shared" si="152"/>
        <v>-</v>
      </c>
      <c r="M369" s="21" t="str">
        <f t="shared" si="146"/>
        <v>U15</v>
      </c>
      <c r="N369" s="21" t="str">
        <f t="shared" si="147"/>
        <v>M</v>
      </c>
      <c r="O369" s="21" t="str">
        <f t="shared" si="148"/>
        <v>50m</v>
      </c>
      <c r="P369" s="3" t="str">
        <f t="shared" si="154"/>
        <v>ok</v>
      </c>
      <c r="Q369" s="20" t="str">
        <f t="shared" si="155"/>
        <v>-</v>
      </c>
      <c r="R369" s="20" t="str">
        <f t="shared" si="156"/>
        <v>-</v>
      </c>
      <c r="S369" s="20" t="str">
        <f t="shared" si="157"/>
        <v>-</v>
      </c>
      <c r="T369" s="23">
        <f>COUNTIFS(O$2:O369,"="&amp;O369,I$2:I369,"="&amp;I369)-1</f>
        <v>147</v>
      </c>
      <c r="U369" s="24">
        <f t="shared" si="158"/>
        <v>0</v>
      </c>
      <c r="V369" s="21">
        <f t="shared" si="159"/>
        <v>1</v>
      </c>
      <c r="W369" s="25" t="str">
        <f t="shared" si="160"/>
        <v>50m</v>
      </c>
      <c r="X369" s="21" t="str">
        <f t="shared" si="161"/>
        <v>-50m</v>
      </c>
      <c r="Y369" s="22">
        <f t="shared" si="162"/>
        <v>0</v>
      </c>
      <c r="Z369" s="21">
        <f t="shared" si="163"/>
        <v>1</v>
      </c>
    </row>
    <row r="370" spans="7:26">
      <c r="G370" s="108"/>
      <c r="H370" s="91" t="str">
        <f t="shared" si="153"/>
        <v>-</v>
      </c>
      <c r="I370" t="str">
        <f t="shared" si="149"/>
        <v>-</v>
      </c>
      <c r="J370" s="7" t="str">
        <f t="shared" si="150"/>
        <v>-</v>
      </c>
      <c r="K370" s="7" t="str">
        <f t="shared" si="151"/>
        <v>-</v>
      </c>
      <c r="L370" t="str">
        <f t="shared" si="152"/>
        <v>-</v>
      </c>
      <c r="M370" s="21" t="str">
        <f t="shared" si="146"/>
        <v>U15</v>
      </c>
      <c r="N370" s="21" t="str">
        <f t="shared" si="147"/>
        <v>M</v>
      </c>
      <c r="O370" s="21" t="str">
        <f t="shared" si="148"/>
        <v>50m</v>
      </c>
      <c r="P370" s="3" t="str">
        <f t="shared" si="154"/>
        <v>ok</v>
      </c>
      <c r="Q370" s="20" t="str">
        <f t="shared" si="155"/>
        <v>-</v>
      </c>
      <c r="R370" s="20" t="str">
        <f t="shared" si="156"/>
        <v>-</v>
      </c>
      <c r="S370" s="20" t="str">
        <f t="shared" si="157"/>
        <v>-</v>
      </c>
      <c r="T370" s="23">
        <f>COUNTIFS(O$2:O370,"="&amp;O370,I$2:I370,"="&amp;I370)-1</f>
        <v>148</v>
      </c>
      <c r="U370" s="24">
        <f t="shared" si="158"/>
        <v>0</v>
      </c>
      <c r="V370" s="21">
        <f t="shared" si="159"/>
        <v>1</v>
      </c>
      <c r="W370" s="25" t="str">
        <f t="shared" si="160"/>
        <v>50m</v>
      </c>
      <c r="X370" s="21" t="str">
        <f t="shared" si="161"/>
        <v>-50m</v>
      </c>
      <c r="Y370" s="22">
        <f t="shared" si="162"/>
        <v>0</v>
      </c>
      <c r="Z370" s="21">
        <f t="shared" si="163"/>
        <v>1</v>
      </c>
    </row>
    <row r="371" spans="7:26">
      <c r="G371" s="108"/>
      <c r="H371" s="91" t="str">
        <f t="shared" si="153"/>
        <v>-</v>
      </c>
      <c r="I371" t="str">
        <f t="shared" si="149"/>
        <v>-</v>
      </c>
      <c r="J371" s="7" t="str">
        <f t="shared" si="150"/>
        <v>-</v>
      </c>
      <c r="K371" s="7" t="str">
        <f t="shared" si="151"/>
        <v>-</v>
      </c>
      <c r="L371" t="str">
        <f t="shared" si="152"/>
        <v>-</v>
      </c>
      <c r="M371" s="21" t="str">
        <f t="shared" si="146"/>
        <v>U15</v>
      </c>
      <c r="N371" s="21" t="str">
        <f t="shared" si="147"/>
        <v>M</v>
      </c>
      <c r="O371" s="21" t="str">
        <f t="shared" si="148"/>
        <v>50m</v>
      </c>
      <c r="P371" s="3" t="str">
        <f t="shared" si="154"/>
        <v>ok</v>
      </c>
      <c r="Q371" s="20" t="str">
        <f t="shared" si="155"/>
        <v>-</v>
      </c>
      <c r="R371" s="20" t="str">
        <f t="shared" si="156"/>
        <v>-</v>
      </c>
      <c r="S371" s="20" t="str">
        <f t="shared" si="157"/>
        <v>-</v>
      </c>
      <c r="T371" s="23">
        <f>COUNTIFS(O$2:O371,"="&amp;O371,I$2:I371,"="&amp;I371)-1</f>
        <v>149</v>
      </c>
      <c r="U371" s="24">
        <f t="shared" si="158"/>
        <v>0</v>
      </c>
      <c r="V371" s="21">
        <f t="shared" si="159"/>
        <v>1</v>
      </c>
      <c r="W371" s="25" t="str">
        <f t="shared" si="160"/>
        <v>50m</v>
      </c>
      <c r="X371" s="21" t="str">
        <f t="shared" si="161"/>
        <v>-50m</v>
      </c>
      <c r="Y371" s="22">
        <f t="shared" si="162"/>
        <v>0</v>
      </c>
      <c r="Z371" s="21">
        <f t="shared" si="163"/>
        <v>1</v>
      </c>
    </row>
    <row r="372" spans="7:26">
      <c r="G372" s="108"/>
      <c r="H372" s="91" t="str">
        <f t="shared" si="153"/>
        <v>-</v>
      </c>
      <c r="I372" t="str">
        <f t="shared" si="149"/>
        <v>-</v>
      </c>
      <c r="J372" s="7" t="str">
        <f t="shared" si="150"/>
        <v>-</v>
      </c>
      <c r="K372" s="7" t="str">
        <f t="shared" si="151"/>
        <v>-</v>
      </c>
      <c r="L372" t="str">
        <f t="shared" si="152"/>
        <v>-</v>
      </c>
      <c r="M372" s="21" t="str">
        <f t="shared" si="146"/>
        <v>U15</v>
      </c>
      <c r="N372" s="21" t="str">
        <f t="shared" si="147"/>
        <v>M</v>
      </c>
      <c r="O372" s="21" t="str">
        <f t="shared" si="148"/>
        <v>50m</v>
      </c>
      <c r="P372" s="3" t="str">
        <f t="shared" si="154"/>
        <v>ok</v>
      </c>
      <c r="Q372" s="20" t="str">
        <f t="shared" si="155"/>
        <v>-</v>
      </c>
      <c r="R372" s="20" t="str">
        <f t="shared" si="156"/>
        <v>-</v>
      </c>
      <c r="S372" s="20" t="str">
        <f t="shared" si="157"/>
        <v>-</v>
      </c>
      <c r="T372" s="23">
        <f>COUNTIFS(O$2:O372,"="&amp;O372,I$2:I372,"="&amp;I372)-1</f>
        <v>150</v>
      </c>
      <c r="U372" s="24">
        <f t="shared" si="158"/>
        <v>0</v>
      </c>
      <c r="V372" s="21">
        <f t="shared" si="159"/>
        <v>1</v>
      </c>
      <c r="W372" s="25" t="str">
        <f t="shared" si="160"/>
        <v>50m</v>
      </c>
      <c r="X372" s="21" t="str">
        <f t="shared" si="161"/>
        <v>-50m</v>
      </c>
      <c r="Y372" s="22">
        <f t="shared" si="162"/>
        <v>0</v>
      </c>
      <c r="Z372" s="21">
        <f t="shared" si="163"/>
        <v>1</v>
      </c>
    </row>
    <row r="373" spans="7:26">
      <c r="G373" s="108"/>
      <c r="H373" s="91" t="str">
        <f t="shared" si="153"/>
        <v>-</v>
      </c>
      <c r="I373" t="str">
        <f t="shared" si="149"/>
        <v>-</v>
      </c>
      <c r="J373" s="7" t="str">
        <f t="shared" si="150"/>
        <v>-</v>
      </c>
      <c r="K373" s="7" t="str">
        <f t="shared" si="151"/>
        <v>-</v>
      </c>
      <c r="L373" t="str">
        <f t="shared" si="152"/>
        <v>-</v>
      </c>
      <c r="M373" s="21" t="str">
        <f t="shared" si="146"/>
        <v>U15</v>
      </c>
      <c r="N373" s="21" t="str">
        <f t="shared" si="147"/>
        <v>M</v>
      </c>
      <c r="O373" s="21" t="str">
        <f t="shared" si="148"/>
        <v>50m</v>
      </c>
      <c r="P373" s="3" t="str">
        <f t="shared" si="154"/>
        <v>ok</v>
      </c>
      <c r="Q373" s="20" t="str">
        <f t="shared" si="155"/>
        <v>-</v>
      </c>
      <c r="R373" s="20" t="str">
        <f t="shared" si="156"/>
        <v>-</v>
      </c>
      <c r="S373" s="20" t="str">
        <f t="shared" si="157"/>
        <v>-</v>
      </c>
      <c r="T373" s="23">
        <f>COUNTIFS(O$2:O373,"="&amp;O373,I$2:I373,"="&amp;I373)-1</f>
        <v>151</v>
      </c>
      <c r="U373" s="24">
        <f t="shared" si="158"/>
        <v>0</v>
      </c>
      <c r="V373" s="21">
        <f t="shared" si="159"/>
        <v>1</v>
      </c>
      <c r="W373" s="25" t="str">
        <f t="shared" si="160"/>
        <v>50m</v>
      </c>
      <c r="X373" s="21" t="str">
        <f t="shared" si="161"/>
        <v>-50m</v>
      </c>
      <c r="Y373" s="22">
        <f t="shared" si="162"/>
        <v>0</v>
      </c>
      <c r="Z373" s="21">
        <f t="shared" si="163"/>
        <v>1</v>
      </c>
    </row>
    <row r="374" spans="7:26">
      <c r="G374" s="108"/>
      <c r="H374" s="91" t="str">
        <f t="shared" si="153"/>
        <v>-</v>
      </c>
      <c r="I374" t="str">
        <f t="shared" si="149"/>
        <v>-</v>
      </c>
      <c r="J374" s="7" t="str">
        <f t="shared" si="150"/>
        <v>-</v>
      </c>
      <c r="K374" s="7" t="str">
        <f t="shared" si="151"/>
        <v>-</v>
      </c>
      <c r="L374" t="str">
        <f t="shared" si="152"/>
        <v>-</v>
      </c>
      <c r="M374" s="21" t="str">
        <f t="shared" si="146"/>
        <v>U15</v>
      </c>
      <c r="N374" s="21" t="str">
        <f t="shared" si="147"/>
        <v>M</v>
      </c>
      <c r="O374" s="21" t="str">
        <f t="shared" si="148"/>
        <v>50m</v>
      </c>
      <c r="P374" s="3" t="str">
        <f t="shared" si="154"/>
        <v>ok</v>
      </c>
      <c r="Q374" s="20" t="str">
        <f t="shared" si="155"/>
        <v>-</v>
      </c>
      <c r="R374" s="20" t="str">
        <f t="shared" si="156"/>
        <v>-</v>
      </c>
      <c r="S374" s="20" t="str">
        <f t="shared" si="157"/>
        <v>-</v>
      </c>
      <c r="T374" s="23">
        <f>COUNTIFS(O$2:O374,"="&amp;O374,I$2:I374,"="&amp;I374)-1</f>
        <v>152</v>
      </c>
      <c r="U374" s="24">
        <f t="shared" si="158"/>
        <v>0</v>
      </c>
      <c r="V374" s="21">
        <f t="shared" si="159"/>
        <v>1</v>
      </c>
      <c r="W374" s="25" t="str">
        <f t="shared" si="160"/>
        <v>50m</v>
      </c>
      <c r="X374" s="21" t="str">
        <f t="shared" si="161"/>
        <v>-50m</v>
      </c>
      <c r="Y374" s="22">
        <f t="shared" si="162"/>
        <v>0</v>
      </c>
      <c r="Z374" s="21">
        <f t="shared" si="163"/>
        <v>1</v>
      </c>
    </row>
    <row r="375" spans="7:26">
      <c r="G375" s="108"/>
      <c r="H375" s="91" t="str">
        <f t="shared" si="153"/>
        <v>-</v>
      </c>
      <c r="I375" t="str">
        <f t="shared" si="149"/>
        <v>-</v>
      </c>
      <c r="J375" s="7" t="str">
        <f t="shared" si="150"/>
        <v>-</v>
      </c>
      <c r="K375" s="7" t="str">
        <f t="shared" si="151"/>
        <v>-</v>
      </c>
      <c r="L375" t="str">
        <f t="shared" si="152"/>
        <v>-</v>
      </c>
      <c r="M375" s="21" t="str">
        <f t="shared" si="146"/>
        <v>U15</v>
      </c>
      <c r="N375" s="21" t="str">
        <f t="shared" si="147"/>
        <v>M</v>
      </c>
      <c r="O375" s="21" t="str">
        <f t="shared" si="148"/>
        <v>50m</v>
      </c>
      <c r="P375" s="3" t="str">
        <f t="shared" si="154"/>
        <v>ok</v>
      </c>
      <c r="Q375" s="20" t="str">
        <f t="shared" si="155"/>
        <v>-</v>
      </c>
      <c r="R375" s="20" t="str">
        <f t="shared" si="156"/>
        <v>-</v>
      </c>
      <c r="S375" s="20" t="str">
        <f t="shared" si="157"/>
        <v>-</v>
      </c>
      <c r="T375" s="23">
        <f>COUNTIFS(O$2:O375,"="&amp;O375,I$2:I375,"="&amp;I375)-1</f>
        <v>153</v>
      </c>
      <c r="U375" s="24">
        <f t="shared" si="158"/>
        <v>0</v>
      </c>
      <c r="V375" s="21">
        <f t="shared" si="159"/>
        <v>1</v>
      </c>
      <c r="W375" s="25" t="str">
        <f t="shared" si="160"/>
        <v>50m</v>
      </c>
      <c r="X375" s="21" t="str">
        <f t="shared" si="161"/>
        <v>-50m</v>
      </c>
      <c r="Y375" s="22">
        <f t="shared" si="162"/>
        <v>0</v>
      </c>
      <c r="Z375" s="21">
        <f t="shared" si="163"/>
        <v>1</v>
      </c>
    </row>
    <row r="376" spans="7:26">
      <c r="G376" s="108"/>
      <c r="H376" s="91" t="str">
        <f t="shared" si="153"/>
        <v>-</v>
      </c>
      <c r="I376" t="str">
        <f t="shared" si="149"/>
        <v>-</v>
      </c>
      <c r="J376" s="7" t="str">
        <f t="shared" si="150"/>
        <v>-</v>
      </c>
      <c r="K376" s="7" t="str">
        <f t="shared" si="151"/>
        <v>-</v>
      </c>
      <c r="L376" t="str">
        <f t="shared" si="152"/>
        <v>-</v>
      </c>
      <c r="M376" s="21" t="str">
        <f t="shared" si="146"/>
        <v>U15</v>
      </c>
      <c r="N376" s="21" t="str">
        <f t="shared" si="147"/>
        <v>M</v>
      </c>
      <c r="O376" s="21" t="str">
        <f t="shared" si="148"/>
        <v>50m</v>
      </c>
      <c r="P376" s="3" t="str">
        <f t="shared" si="154"/>
        <v>ok</v>
      </c>
      <c r="Q376" s="20" t="str">
        <f t="shared" si="155"/>
        <v>-</v>
      </c>
      <c r="R376" s="20" t="str">
        <f t="shared" si="156"/>
        <v>-</v>
      </c>
      <c r="S376" s="20" t="str">
        <f t="shared" si="157"/>
        <v>-</v>
      </c>
      <c r="T376" s="23">
        <f>COUNTIFS(O$2:O376,"="&amp;O376,I$2:I376,"="&amp;I376)-1</f>
        <v>154</v>
      </c>
      <c r="U376" s="24">
        <f t="shared" si="158"/>
        <v>0</v>
      </c>
      <c r="V376" s="21">
        <f t="shared" si="159"/>
        <v>1</v>
      </c>
      <c r="W376" s="25" t="str">
        <f t="shared" si="160"/>
        <v>50m</v>
      </c>
      <c r="X376" s="21" t="str">
        <f t="shared" si="161"/>
        <v>-50m</v>
      </c>
      <c r="Y376" s="22">
        <f t="shared" si="162"/>
        <v>0</v>
      </c>
      <c r="Z376" s="21">
        <f t="shared" si="163"/>
        <v>1</v>
      </c>
    </row>
    <row r="377" spans="7:26">
      <c r="G377" s="108"/>
      <c r="H377" s="91" t="str">
        <f t="shared" si="153"/>
        <v>-</v>
      </c>
      <c r="I377" t="str">
        <f t="shared" si="149"/>
        <v>-</v>
      </c>
      <c r="J377" s="7" t="str">
        <f t="shared" si="150"/>
        <v>-</v>
      </c>
      <c r="K377" s="7" t="str">
        <f t="shared" si="151"/>
        <v>-</v>
      </c>
      <c r="L377" t="str">
        <f t="shared" si="152"/>
        <v>-</v>
      </c>
      <c r="M377" s="21" t="str">
        <f t="shared" si="146"/>
        <v>U15</v>
      </c>
      <c r="N377" s="21" t="str">
        <f t="shared" si="147"/>
        <v>M</v>
      </c>
      <c r="O377" s="21" t="str">
        <f t="shared" si="148"/>
        <v>50m</v>
      </c>
      <c r="P377" s="3" t="str">
        <f t="shared" si="154"/>
        <v>ok</v>
      </c>
      <c r="Q377" s="20" t="str">
        <f t="shared" si="155"/>
        <v>-</v>
      </c>
      <c r="R377" s="20" t="str">
        <f t="shared" si="156"/>
        <v>-</v>
      </c>
      <c r="S377" s="20" t="str">
        <f t="shared" si="157"/>
        <v>-</v>
      </c>
      <c r="T377" s="23">
        <f>COUNTIFS(O$2:O377,"="&amp;O377,I$2:I377,"="&amp;I377)-1</f>
        <v>155</v>
      </c>
      <c r="U377" s="24">
        <f t="shared" si="158"/>
        <v>0</v>
      </c>
      <c r="V377" s="21">
        <f t="shared" si="159"/>
        <v>1</v>
      </c>
      <c r="W377" s="25" t="str">
        <f t="shared" si="160"/>
        <v>50m</v>
      </c>
      <c r="X377" s="21" t="str">
        <f t="shared" si="161"/>
        <v>-50m</v>
      </c>
      <c r="Y377" s="22">
        <f t="shared" si="162"/>
        <v>0</v>
      </c>
      <c r="Z377" s="21">
        <f t="shared" si="163"/>
        <v>1</v>
      </c>
    </row>
    <row r="378" spans="7:26">
      <c r="G378" s="108"/>
      <c r="H378" s="91" t="str">
        <f t="shared" si="153"/>
        <v>-</v>
      </c>
      <c r="I378" t="str">
        <f t="shared" si="149"/>
        <v>-</v>
      </c>
      <c r="J378" s="7" t="str">
        <f t="shared" si="150"/>
        <v>-</v>
      </c>
      <c r="K378" s="7" t="str">
        <f t="shared" si="151"/>
        <v>-</v>
      </c>
      <c r="L378" t="str">
        <f t="shared" si="152"/>
        <v>-</v>
      </c>
      <c r="M378" s="21" t="str">
        <f t="shared" si="146"/>
        <v>U15</v>
      </c>
      <c r="N378" s="21" t="str">
        <f t="shared" si="147"/>
        <v>M</v>
      </c>
      <c r="O378" s="21" t="str">
        <f t="shared" si="148"/>
        <v>50m</v>
      </c>
      <c r="P378" s="3" t="str">
        <f t="shared" si="154"/>
        <v>ok</v>
      </c>
      <c r="Q378" s="20" t="str">
        <f t="shared" si="155"/>
        <v>-</v>
      </c>
      <c r="R378" s="20" t="str">
        <f t="shared" si="156"/>
        <v>-</v>
      </c>
      <c r="S378" s="20" t="str">
        <f t="shared" si="157"/>
        <v>-</v>
      </c>
      <c r="T378" s="23">
        <f>COUNTIFS(O$2:O378,"="&amp;O378,I$2:I378,"="&amp;I378)-1</f>
        <v>156</v>
      </c>
      <c r="U378" s="24">
        <f t="shared" si="158"/>
        <v>0</v>
      </c>
      <c r="V378" s="21">
        <f t="shared" si="159"/>
        <v>1</v>
      </c>
      <c r="W378" s="25" t="str">
        <f t="shared" si="160"/>
        <v>50m</v>
      </c>
      <c r="X378" s="21" t="str">
        <f t="shared" si="161"/>
        <v>-50m</v>
      </c>
      <c r="Y378" s="22">
        <f t="shared" si="162"/>
        <v>0</v>
      </c>
      <c r="Z378" s="21">
        <f t="shared" si="163"/>
        <v>1</v>
      </c>
    </row>
    <row r="379" spans="7:26">
      <c r="G379" s="108"/>
      <c r="H379" s="91" t="str">
        <f t="shared" si="153"/>
        <v>-</v>
      </c>
      <c r="I379" t="str">
        <f t="shared" si="149"/>
        <v>-</v>
      </c>
      <c r="J379" s="7" t="str">
        <f t="shared" si="150"/>
        <v>-</v>
      </c>
      <c r="K379" s="7" t="str">
        <f t="shared" si="151"/>
        <v>-</v>
      </c>
      <c r="L379" t="str">
        <f t="shared" si="152"/>
        <v>-</v>
      </c>
      <c r="M379" s="21" t="str">
        <f t="shared" si="146"/>
        <v>U15</v>
      </c>
      <c r="N379" s="21" t="str">
        <f t="shared" si="147"/>
        <v>M</v>
      </c>
      <c r="O379" s="21" t="str">
        <f t="shared" si="148"/>
        <v>50m</v>
      </c>
      <c r="P379" s="3" t="str">
        <f t="shared" si="154"/>
        <v>ok</v>
      </c>
      <c r="Q379" s="20" t="str">
        <f t="shared" si="155"/>
        <v>-</v>
      </c>
      <c r="R379" s="20" t="str">
        <f t="shared" si="156"/>
        <v>-</v>
      </c>
      <c r="S379" s="20" t="str">
        <f t="shared" si="157"/>
        <v>-</v>
      </c>
      <c r="T379" s="23">
        <f>COUNTIFS(O$2:O379,"="&amp;O379,I$2:I379,"="&amp;I379)-1</f>
        <v>157</v>
      </c>
      <c r="U379" s="24">
        <f t="shared" si="158"/>
        <v>0</v>
      </c>
      <c r="V379" s="21">
        <f t="shared" si="159"/>
        <v>1</v>
      </c>
      <c r="W379" s="25" t="str">
        <f t="shared" si="160"/>
        <v>50m</v>
      </c>
      <c r="X379" s="21" t="str">
        <f t="shared" si="161"/>
        <v>-50m</v>
      </c>
      <c r="Y379" s="22">
        <f t="shared" si="162"/>
        <v>0</v>
      </c>
      <c r="Z379" s="21">
        <f t="shared" si="163"/>
        <v>1</v>
      </c>
    </row>
    <row r="380" spans="7:26">
      <c r="G380" s="108"/>
      <c r="H380" s="91" t="str">
        <f t="shared" si="153"/>
        <v>-</v>
      </c>
      <c r="I380" t="str">
        <f t="shared" si="149"/>
        <v>-</v>
      </c>
      <c r="J380" s="7" t="str">
        <f t="shared" si="150"/>
        <v>-</v>
      </c>
      <c r="K380" s="7" t="str">
        <f t="shared" si="151"/>
        <v>-</v>
      </c>
      <c r="L380" t="str">
        <f t="shared" si="152"/>
        <v>-</v>
      </c>
      <c r="M380" s="21" t="str">
        <f t="shared" si="146"/>
        <v>U15</v>
      </c>
      <c r="N380" s="21" t="str">
        <f t="shared" si="147"/>
        <v>M</v>
      </c>
      <c r="O380" s="21" t="str">
        <f t="shared" si="148"/>
        <v>50m</v>
      </c>
      <c r="P380" s="3" t="str">
        <f t="shared" si="154"/>
        <v>ok</v>
      </c>
      <c r="Q380" s="20" t="str">
        <f t="shared" si="155"/>
        <v>-</v>
      </c>
      <c r="R380" s="20" t="str">
        <f t="shared" si="156"/>
        <v>-</v>
      </c>
      <c r="S380" s="20" t="str">
        <f t="shared" si="157"/>
        <v>-</v>
      </c>
      <c r="T380" s="23">
        <f>COUNTIFS(O$2:O380,"="&amp;O380,I$2:I380,"="&amp;I380)-1</f>
        <v>158</v>
      </c>
      <c r="U380" s="24">
        <f t="shared" si="158"/>
        <v>0</v>
      </c>
      <c r="V380" s="21">
        <f t="shared" si="159"/>
        <v>1</v>
      </c>
      <c r="W380" s="25" t="str">
        <f t="shared" si="160"/>
        <v>50m</v>
      </c>
      <c r="X380" s="21" t="str">
        <f t="shared" si="161"/>
        <v>-50m</v>
      </c>
      <c r="Y380" s="22">
        <f t="shared" si="162"/>
        <v>0</v>
      </c>
      <c r="Z380" s="21">
        <f t="shared" si="163"/>
        <v>1</v>
      </c>
    </row>
    <row r="381" spans="7:26">
      <c r="G381" s="108"/>
      <c r="H381" s="91" t="str">
        <f t="shared" si="153"/>
        <v>-</v>
      </c>
      <c r="I381" t="str">
        <f t="shared" si="149"/>
        <v>-</v>
      </c>
      <c r="J381" s="7" t="str">
        <f t="shared" si="150"/>
        <v>-</v>
      </c>
      <c r="K381" s="7" t="str">
        <f t="shared" si="151"/>
        <v>-</v>
      </c>
      <c r="L381" t="str">
        <f t="shared" si="152"/>
        <v>-</v>
      </c>
      <c r="M381" s="21" t="str">
        <f t="shared" si="146"/>
        <v>U15</v>
      </c>
      <c r="N381" s="21" t="str">
        <f t="shared" si="147"/>
        <v>M</v>
      </c>
      <c r="O381" s="21" t="str">
        <f t="shared" si="148"/>
        <v>50m</v>
      </c>
      <c r="P381" s="3" t="str">
        <f t="shared" si="154"/>
        <v>ok</v>
      </c>
      <c r="Q381" s="20" t="str">
        <f t="shared" si="155"/>
        <v>-</v>
      </c>
      <c r="R381" s="20" t="str">
        <f t="shared" si="156"/>
        <v>-</v>
      </c>
      <c r="S381" s="20" t="str">
        <f t="shared" si="157"/>
        <v>-</v>
      </c>
      <c r="T381" s="23">
        <f>COUNTIFS(O$2:O381,"="&amp;O381,I$2:I381,"="&amp;I381)-1</f>
        <v>159</v>
      </c>
      <c r="U381" s="24">
        <f t="shared" si="158"/>
        <v>0</v>
      </c>
      <c r="V381" s="21">
        <f t="shared" si="159"/>
        <v>1</v>
      </c>
      <c r="W381" s="25" t="str">
        <f t="shared" si="160"/>
        <v>50m</v>
      </c>
      <c r="X381" s="21" t="str">
        <f t="shared" si="161"/>
        <v>-50m</v>
      </c>
      <c r="Y381" s="22">
        <f t="shared" si="162"/>
        <v>0</v>
      </c>
      <c r="Z381" s="21">
        <f t="shared" si="163"/>
        <v>1</v>
      </c>
    </row>
    <row r="382" spans="7:26">
      <c r="G382" s="108"/>
      <c r="H382" s="91" t="str">
        <f t="shared" si="153"/>
        <v>-</v>
      </c>
      <c r="I382" t="str">
        <f t="shared" si="149"/>
        <v>-</v>
      </c>
      <c r="J382" s="7" t="str">
        <f t="shared" si="150"/>
        <v>-</v>
      </c>
      <c r="K382" s="7" t="str">
        <f t="shared" si="151"/>
        <v>-</v>
      </c>
      <c r="L382" t="str">
        <f t="shared" si="152"/>
        <v>-</v>
      </c>
      <c r="M382" s="21" t="str">
        <f t="shared" si="146"/>
        <v>U15</v>
      </c>
      <c r="N382" s="21" t="str">
        <f t="shared" si="147"/>
        <v>M</v>
      </c>
      <c r="O382" s="21" t="str">
        <f t="shared" si="148"/>
        <v>50m</v>
      </c>
      <c r="P382" s="3" t="str">
        <f t="shared" si="154"/>
        <v>ok</v>
      </c>
      <c r="Q382" s="20" t="str">
        <f t="shared" si="155"/>
        <v>-</v>
      </c>
      <c r="R382" s="20" t="str">
        <f t="shared" si="156"/>
        <v>-</v>
      </c>
      <c r="S382" s="20" t="str">
        <f t="shared" si="157"/>
        <v>-</v>
      </c>
      <c r="T382" s="23">
        <f>COUNTIFS(O$2:O382,"="&amp;O382,I$2:I382,"="&amp;I382)-1</f>
        <v>160</v>
      </c>
      <c r="U382" s="24">
        <f t="shared" si="158"/>
        <v>0</v>
      </c>
      <c r="V382" s="21">
        <f t="shared" si="159"/>
        <v>1</v>
      </c>
      <c r="W382" s="25" t="str">
        <f t="shared" si="160"/>
        <v>50m</v>
      </c>
      <c r="X382" s="21" t="str">
        <f t="shared" si="161"/>
        <v>-50m</v>
      </c>
      <c r="Y382" s="22">
        <f t="shared" si="162"/>
        <v>0</v>
      </c>
      <c r="Z382" s="21">
        <f t="shared" si="163"/>
        <v>1</v>
      </c>
    </row>
    <row r="383" spans="7:26">
      <c r="G383" s="108"/>
      <c r="H383" s="91" t="str">
        <f t="shared" si="153"/>
        <v>-</v>
      </c>
      <c r="I383" t="str">
        <f t="shared" si="149"/>
        <v>-</v>
      </c>
      <c r="J383" s="7" t="str">
        <f t="shared" si="150"/>
        <v>-</v>
      </c>
      <c r="K383" s="7" t="str">
        <f t="shared" si="151"/>
        <v>-</v>
      </c>
      <c r="L383" t="str">
        <f t="shared" si="152"/>
        <v>-</v>
      </c>
      <c r="M383" s="21" t="str">
        <f t="shared" si="146"/>
        <v>U15</v>
      </c>
      <c r="N383" s="21" t="str">
        <f t="shared" si="147"/>
        <v>M</v>
      </c>
      <c r="O383" s="21" t="str">
        <f t="shared" si="148"/>
        <v>50m</v>
      </c>
      <c r="P383" s="3" t="str">
        <f t="shared" si="154"/>
        <v>ok</v>
      </c>
      <c r="Q383" s="20" t="str">
        <f t="shared" si="155"/>
        <v>-</v>
      </c>
      <c r="R383" s="20" t="str">
        <f t="shared" si="156"/>
        <v>-</v>
      </c>
      <c r="S383" s="20" t="str">
        <f t="shared" si="157"/>
        <v>-</v>
      </c>
      <c r="T383" s="23">
        <f>COUNTIFS(O$2:O383,"="&amp;O383,I$2:I383,"="&amp;I383)-1</f>
        <v>161</v>
      </c>
      <c r="U383" s="24">
        <f t="shared" si="158"/>
        <v>0</v>
      </c>
      <c r="V383" s="21">
        <f t="shared" si="159"/>
        <v>1</v>
      </c>
      <c r="W383" s="25" t="str">
        <f t="shared" si="160"/>
        <v>50m</v>
      </c>
      <c r="X383" s="21" t="str">
        <f t="shared" si="161"/>
        <v>-50m</v>
      </c>
      <c r="Y383" s="22">
        <f t="shared" si="162"/>
        <v>0</v>
      </c>
      <c r="Z383" s="21">
        <f t="shared" si="163"/>
        <v>1</v>
      </c>
    </row>
    <row r="384" spans="7:26">
      <c r="G384" s="108"/>
      <c r="H384" s="91" t="str">
        <f t="shared" si="153"/>
        <v>-</v>
      </c>
      <c r="I384" t="str">
        <f t="shared" si="149"/>
        <v>-</v>
      </c>
      <c r="J384" s="7" t="str">
        <f t="shared" si="150"/>
        <v>-</v>
      </c>
      <c r="K384" s="7" t="str">
        <f t="shared" si="151"/>
        <v>-</v>
      </c>
      <c r="L384" t="str">
        <f t="shared" si="152"/>
        <v>-</v>
      </c>
      <c r="M384" s="21" t="str">
        <f t="shared" si="146"/>
        <v>U15</v>
      </c>
      <c r="N384" s="21" t="str">
        <f t="shared" si="147"/>
        <v>M</v>
      </c>
      <c r="O384" s="21" t="str">
        <f t="shared" si="148"/>
        <v>50m</v>
      </c>
      <c r="P384" s="3" t="str">
        <f t="shared" si="154"/>
        <v>ok</v>
      </c>
      <c r="Q384" s="20" t="str">
        <f t="shared" si="155"/>
        <v>-</v>
      </c>
      <c r="R384" s="20" t="str">
        <f t="shared" si="156"/>
        <v>-</v>
      </c>
      <c r="S384" s="20" t="str">
        <f t="shared" si="157"/>
        <v>-</v>
      </c>
      <c r="T384" s="23">
        <f>COUNTIFS(O$2:O384,"="&amp;O384,I$2:I384,"="&amp;I384)-1</f>
        <v>162</v>
      </c>
      <c r="U384" s="24">
        <f t="shared" si="158"/>
        <v>0</v>
      </c>
      <c r="V384" s="21">
        <f t="shared" si="159"/>
        <v>1</v>
      </c>
      <c r="W384" s="25" t="str">
        <f t="shared" si="160"/>
        <v>50m</v>
      </c>
      <c r="X384" s="21" t="str">
        <f t="shared" si="161"/>
        <v>-50m</v>
      </c>
      <c r="Y384" s="22">
        <f t="shared" si="162"/>
        <v>0</v>
      </c>
      <c r="Z384" s="21">
        <f t="shared" si="163"/>
        <v>1</v>
      </c>
    </row>
    <row r="385" spans="7:26">
      <c r="G385" s="108"/>
      <c r="H385" s="91" t="str">
        <f t="shared" si="153"/>
        <v>-</v>
      </c>
      <c r="I385" t="str">
        <f t="shared" si="149"/>
        <v>-</v>
      </c>
      <c r="J385" s="7" t="str">
        <f t="shared" si="150"/>
        <v>-</v>
      </c>
      <c r="K385" s="7" t="str">
        <f t="shared" si="151"/>
        <v>-</v>
      </c>
      <c r="L385" t="str">
        <f t="shared" si="152"/>
        <v>-</v>
      </c>
      <c r="M385" s="21" t="str">
        <f t="shared" si="146"/>
        <v>U15</v>
      </c>
      <c r="N385" s="21" t="str">
        <f t="shared" si="147"/>
        <v>M</v>
      </c>
      <c r="O385" s="21" t="str">
        <f t="shared" si="148"/>
        <v>50m</v>
      </c>
      <c r="P385" s="3" t="str">
        <f t="shared" si="154"/>
        <v>ok</v>
      </c>
      <c r="Q385" s="20" t="str">
        <f t="shared" si="155"/>
        <v>-</v>
      </c>
      <c r="R385" s="20" t="str">
        <f t="shared" si="156"/>
        <v>-</v>
      </c>
      <c r="S385" s="20" t="str">
        <f t="shared" si="157"/>
        <v>-</v>
      </c>
      <c r="T385" s="23">
        <f>COUNTIFS(O$2:O385,"="&amp;O385,I$2:I385,"="&amp;I385)-1</f>
        <v>163</v>
      </c>
      <c r="U385" s="24">
        <f t="shared" si="158"/>
        <v>0</v>
      </c>
      <c r="V385" s="21">
        <f t="shared" si="159"/>
        <v>1</v>
      </c>
      <c r="W385" s="25" t="str">
        <f t="shared" si="160"/>
        <v>50m</v>
      </c>
      <c r="X385" s="21" t="str">
        <f t="shared" si="161"/>
        <v>-50m</v>
      </c>
      <c r="Y385" s="22">
        <f t="shared" si="162"/>
        <v>0</v>
      </c>
      <c r="Z385" s="21">
        <f t="shared" si="163"/>
        <v>1</v>
      </c>
    </row>
    <row r="386" spans="7:26">
      <c r="G386" s="108"/>
      <c r="H386" s="91" t="str">
        <f t="shared" si="153"/>
        <v>-</v>
      </c>
      <c r="I386" t="str">
        <f t="shared" si="149"/>
        <v>-</v>
      </c>
      <c r="J386" s="7" t="str">
        <f t="shared" si="150"/>
        <v>-</v>
      </c>
      <c r="K386" s="7" t="str">
        <f t="shared" si="151"/>
        <v>-</v>
      </c>
      <c r="L386" t="str">
        <f t="shared" si="152"/>
        <v>-</v>
      </c>
      <c r="M386" s="21" t="str">
        <f t="shared" si="146"/>
        <v>U15</v>
      </c>
      <c r="N386" s="21" t="str">
        <f t="shared" si="147"/>
        <v>M</v>
      </c>
      <c r="O386" s="21" t="str">
        <f t="shared" si="148"/>
        <v>50m</v>
      </c>
      <c r="P386" s="3" t="str">
        <f t="shared" si="154"/>
        <v>ok</v>
      </c>
      <c r="Q386" s="20" t="str">
        <f t="shared" si="155"/>
        <v>-</v>
      </c>
      <c r="R386" s="20" t="str">
        <f t="shared" si="156"/>
        <v>-</v>
      </c>
      <c r="S386" s="20" t="str">
        <f t="shared" si="157"/>
        <v>-</v>
      </c>
      <c r="T386" s="23">
        <f>COUNTIFS(O$2:O386,"="&amp;O386,I$2:I386,"="&amp;I386)-1</f>
        <v>164</v>
      </c>
      <c r="U386" s="24">
        <f t="shared" si="158"/>
        <v>0</v>
      </c>
      <c r="V386" s="21">
        <f t="shared" si="159"/>
        <v>1</v>
      </c>
      <c r="W386" s="25" t="str">
        <f t="shared" si="160"/>
        <v>50m</v>
      </c>
      <c r="X386" s="21" t="str">
        <f t="shared" si="161"/>
        <v>-50m</v>
      </c>
      <c r="Y386" s="22">
        <f t="shared" si="162"/>
        <v>0</v>
      </c>
      <c r="Z386" s="21">
        <f t="shared" si="163"/>
        <v>1</v>
      </c>
    </row>
    <row r="387" spans="7:26">
      <c r="G387" s="108"/>
      <c r="H387" s="91" t="str">
        <f t="shared" si="153"/>
        <v>-</v>
      </c>
      <c r="I387" t="str">
        <f t="shared" si="149"/>
        <v>-</v>
      </c>
      <c r="J387" s="7" t="str">
        <f t="shared" si="150"/>
        <v>-</v>
      </c>
      <c r="K387" s="7" t="str">
        <f t="shared" si="151"/>
        <v>-</v>
      </c>
      <c r="L387" t="str">
        <f t="shared" si="152"/>
        <v>-</v>
      </c>
      <c r="M387" s="21" t="str">
        <f t="shared" si="146"/>
        <v>U15</v>
      </c>
      <c r="N387" s="21" t="str">
        <f t="shared" si="147"/>
        <v>M</v>
      </c>
      <c r="O387" s="21" t="str">
        <f t="shared" si="148"/>
        <v>50m</v>
      </c>
      <c r="P387" s="3" t="str">
        <f t="shared" si="154"/>
        <v>ok</v>
      </c>
      <c r="Q387" s="20" t="str">
        <f t="shared" si="155"/>
        <v>-</v>
      </c>
      <c r="R387" s="20" t="str">
        <f t="shared" si="156"/>
        <v>-</v>
      </c>
      <c r="S387" s="20" t="str">
        <f t="shared" si="157"/>
        <v>-</v>
      </c>
      <c r="T387" s="23">
        <f>COUNTIFS(O$2:O387,"="&amp;O387,I$2:I387,"="&amp;I387)-1</f>
        <v>165</v>
      </c>
      <c r="U387" s="24">
        <f t="shared" si="158"/>
        <v>0</v>
      </c>
      <c r="V387" s="21">
        <f t="shared" si="159"/>
        <v>1</v>
      </c>
      <c r="W387" s="25" t="str">
        <f t="shared" si="160"/>
        <v>50m</v>
      </c>
      <c r="X387" s="21" t="str">
        <f t="shared" si="161"/>
        <v>-50m</v>
      </c>
      <c r="Y387" s="22">
        <f t="shared" si="162"/>
        <v>0</v>
      </c>
      <c r="Z387" s="21">
        <f t="shared" si="163"/>
        <v>1</v>
      </c>
    </row>
    <row r="388" spans="7:26">
      <c r="G388" s="108"/>
      <c r="H388" s="91" t="str">
        <f t="shared" si="153"/>
        <v>-</v>
      </c>
      <c r="I388" t="str">
        <f t="shared" si="149"/>
        <v>-</v>
      </c>
      <c r="J388" s="7" t="str">
        <f t="shared" si="150"/>
        <v>-</v>
      </c>
      <c r="K388" s="7" t="str">
        <f t="shared" si="151"/>
        <v>-</v>
      </c>
      <c r="L388" t="str">
        <f t="shared" si="152"/>
        <v>-</v>
      </c>
      <c r="M388" s="21" t="str">
        <f t="shared" si="146"/>
        <v>U15</v>
      </c>
      <c r="N388" s="21" t="str">
        <f t="shared" si="147"/>
        <v>M</v>
      </c>
      <c r="O388" s="21" t="str">
        <f t="shared" si="148"/>
        <v>50m</v>
      </c>
      <c r="P388" s="3" t="str">
        <f t="shared" si="154"/>
        <v>ok</v>
      </c>
      <c r="Q388" s="20" t="str">
        <f t="shared" si="155"/>
        <v>-</v>
      </c>
      <c r="R388" s="20" t="str">
        <f t="shared" si="156"/>
        <v>-</v>
      </c>
      <c r="S388" s="20" t="str">
        <f t="shared" si="157"/>
        <v>-</v>
      </c>
      <c r="T388" s="23">
        <f>COUNTIFS(O$2:O388,"="&amp;O388,I$2:I388,"="&amp;I388)-1</f>
        <v>166</v>
      </c>
      <c r="U388" s="24">
        <f t="shared" si="158"/>
        <v>0</v>
      </c>
      <c r="V388" s="21">
        <f t="shared" si="159"/>
        <v>1</v>
      </c>
      <c r="W388" s="25" t="str">
        <f t="shared" si="160"/>
        <v>50m</v>
      </c>
      <c r="X388" s="21" t="str">
        <f t="shared" si="161"/>
        <v>-50m</v>
      </c>
      <c r="Y388" s="22">
        <f t="shared" si="162"/>
        <v>0</v>
      </c>
      <c r="Z388" s="21">
        <f t="shared" si="163"/>
        <v>1</v>
      </c>
    </row>
    <row r="389" spans="7:26">
      <c r="G389" s="108"/>
      <c r="H389" s="91" t="str">
        <f t="shared" si="153"/>
        <v>-</v>
      </c>
      <c r="I389" t="str">
        <f t="shared" si="149"/>
        <v>-</v>
      </c>
      <c r="J389" s="7" t="str">
        <f t="shared" si="150"/>
        <v>-</v>
      </c>
      <c r="K389" s="7" t="str">
        <f t="shared" si="151"/>
        <v>-</v>
      </c>
      <c r="L389" t="str">
        <f t="shared" si="152"/>
        <v>-</v>
      </c>
      <c r="M389" s="21" t="str">
        <f t="shared" ref="M389:M452" si="164">IF(A389="",M388,TRIM(LEFT(A389,4)))</f>
        <v>U15</v>
      </c>
      <c r="N389" s="21" t="str">
        <f t="shared" ref="N389:N452" si="165">IF(B389="",N388,TRIM(LEFT(B389,4)))</f>
        <v>M</v>
      </c>
      <c r="O389" s="21" t="str">
        <f t="shared" ref="O389:O452" si="166">IF(C389="",O388,TRIM(LEFT(C389,4)))</f>
        <v>50m</v>
      </c>
      <c r="P389" s="3" t="str">
        <f t="shared" si="154"/>
        <v>ok</v>
      </c>
      <c r="Q389" s="20" t="str">
        <f t="shared" si="155"/>
        <v>-</v>
      </c>
      <c r="R389" s="20" t="str">
        <f t="shared" si="156"/>
        <v>-</v>
      </c>
      <c r="S389" s="20" t="str">
        <f t="shared" si="157"/>
        <v>-</v>
      </c>
      <c r="T389" s="23">
        <f>COUNTIFS(O$2:O389,"="&amp;O389,I$2:I389,"="&amp;I389)-1</f>
        <v>167</v>
      </c>
      <c r="U389" s="24">
        <f t="shared" si="158"/>
        <v>0</v>
      </c>
      <c r="V389" s="21">
        <f t="shared" si="159"/>
        <v>1</v>
      </c>
      <c r="W389" s="25" t="str">
        <f t="shared" si="160"/>
        <v>50m</v>
      </c>
      <c r="X389" s="21" t="str">
        <f t="shared" si="161"/>
        <v>-50m</v>
      </c>
      <c r="Y389" s="22">
        <f t="shared" si="162"/>
        <v>0</v>
      </c>
      <c r="Z389" s="21">
        <f t="shared" si="163"/>
        <v>1</v>
      </c>
    </row>
    <row r="390" spans="7:26">
      <c r="G390" s="108"/>
      <c r="H390" s="91" t="str">
        <f t="shared" si="153"/>
        <v>-</v>
      </c>
      <c r="I390" t="str">
        <f t="shared" si="149"/>
        <v>-</v>
      </c>
      <c r="J390" s="7" t="str">
        <f t="shared" si="150"/>
        <v>-</v>
      </c>
      <c r="K390" s="7" t="str">
        <f t="shared" si="151"/>
        <v>-</v>
      </c>
      <c r="L390" t="str">
        <f t="shared" si="152"/>
        <v>-</v>
      </c>
      <c r="M390" s="21" t="str">
        <f t="shared" si="164"/>
        <v>U15</v>
      </c>
      <c r="N390" s="21" t="str">
        <f t="shared" si="165"/>
        <v>M</v>
      </c>
      <c r="O390" s="21" t="str">
        <f t="shared" si="166"/>
        <v>50m</v>
      </c>
      <c r="P390" s="3" t="str">
        <f t="shared" si="154"/>
        <v>ok</v>
      </c>
      <c r="Q390" s="20" t="str">
        <f t="shared" si="155"/>
        <v>-</v>
      </c>
      <c r="R390" s="20" t="str">
        <f t="shared" si="156"/>
        <v>-</v>
      </c>
      <c r="S390" s="20" t="str">
        <f t="shared" si="157"/>
        <v>-</v>
      </c>
      <c r="T390" s="23">
        <f>COUNTIFS(O$2:O390,"="&amp;O390,I$2:I390,"="&amp;I390)-1</f>
        <v>168</v>
      </c>
      <c r="U390" s="24">
        <f t="shared" si="158"/>
        <v>0</v>
      </c>
      <c r="V390" s="21">
        <f t="shared" si="159"/>
        <v>1</v>
      </c>
      <c r="W390" s="25" t="str">
        <f t="shared" si="160"/>
        <v>50m</v>
      </c>
      <c r="X390" s="21" t="str">
        <f t="shared" si="161"/>
        <v>-50m</v>
      </c>
      <c r="Y390" s="22">
        <f t="shared" si="162"/>
        <v>0</v>
      </c>
      <c r="Z390" s="21">
        <f t="shared" si="163"/>
        <v>1</v>
      </c>
    </row>
    <row r="391" spans="7:26">
      <c r="G391" s="108"/>
      <c r="H391" s="91" t="str">
        <f t="shared" si="153"/>
        <v>-</v>
      </c>
      <c r="I391" t="str">
        <f t="shared" ref="I391:I454" si="167">IF($F391="","-",VLOOKUP($F391,Entry_numbers,2,FALSE))</f>
        <v>-</v>
      </c>
      <c r="J391" s="7" t="str">
        <f t="shared" ref="J391:J454" si="168">IF($F391="","-",VLOOKUP($F391,Entry_numbers,21,FALSE))</f>
        <v>-</v>
      </c>
      <c r="K391" s="7" t="str">
        <f t="shared" ref="K391:K454" si="169">IF($F391="","-",VLOOKUP($F391,Entry_numbers,20,FALSE))</f>
        <v>-</v>
      </c>
      <c r="L391" t="str">
        <f t="shared" ref="L391:L454" si="170">IF($F391="","-",VLOOKUP($F391,Entry_numbers,3,FALSE))</f>
        <v>-</v>
      </c>
      <c r="M391" s="21" t="str">
        <f t="shared" si="164"/>
        <v>U15</v>
      </c>
      <c r="N391" s="21" t="str">
        <f t="shared" si="165"/>
        <v>M</v>
      </c>
      <c r="O391" s="21" t="str">
        <f t="shared" si="166"/>
        <v>50m</v>
      </c>
      <c r="P391" s="3" t="str">
        <f t="shared" si="154"/>
        <v>ok</v>
      </c>
      <c r="Q391" s="20" t="str">
        <f t="shared" si="155"/>
        <v>-</v>
      </c>
      <c r="R391" s="20" t="str">
        <f t="shared" si="156"/>
        <v>-</v>
      </c>
      <c r="S391" s="20" t="str">
        <f t="shared" si="157"/>
        <v>-</v>
      </c>
      <c r="T391" s="23">
        <f>COUNTIFS(O$2:O391,"="&amp;O391,I$2:I391,"="&amp;I391)-1</f>
        <v>169</v>
      </c>
      <c r="U391" s="24">
        <f t="shared" si="158"/>
        <v>0</v>
      </c>
      <c r="V391" s="21">
        <f t="shared" si="159"/>
        <v>1</v>
      </c>
      <c r="W391" s="25" t="str">
        <f t="shared" si="160"/>
        <v>50m</v>
      </c>
      <c r="X391" s="21" t="str">
        <f t="shared" si="161"/>
        <v>-50m</v>
      </c>
      <c r="Y391" s="22">
        <f t="shared" si="162"/>
        <v>0</v>
      </c>
      <c r="Z391" s="21">
        <f t="shared" si="163"/>
        <v>1</v>
      </c>
    </row>
    <row r="392" spans="7:26">
      <c r="G392" s="108"/>
      <c r="H392" s="91" t="str">
        <f t="shared" ref="H392:H455" si="171">IF(P392="error","ERR",IF(RIGHT(W392,6)="slower","-",IF(F392="","-",IF(Z392=1,7,IF(Z392&gt;6,"",7-Z392)))))</f>
        <v>-</v>
      </c>
      <c r="I392" t="str">
        <f t="shared" si="167"/>
        <v>-</v>
      </c>
      <c r="J392" s="7" t="str">
        <f t="shared" si="168"/>
        <v>-</v>
      </c>
      <c r="K392" s="7" t="str">
        <f t="shared" si="169"/>
        <v>-</v>
      </c>
      <c r="L392" t="str">
        <f t="shared" si="170"/>
        <v>-</v>
      </c>
      <c r="M392" s="21" t="str">
        <f t="shared" si="164"/>
        <v>U15</v>
      </c>
      <c r="N392" s="21" t="str">
        <f t="shared" si="165"/>
        <v>M</v>
      </c>
      <c r="O392" s="21" t="str">
        <f t="shared" si="166"/>
        <v>50m</v>
      </c>
      <c r="P392" s="3" t="str">
        <f t="shared" si="154"/>
        <v>ok</v>
      </c>
      <c r="Q392" s="20" t="str">
        <f t="shared" si="155"/>
        <v>-</v>
      </c>
      <c r="R392" s="20" t="str">
        <f t="shared" si="156"/>
        <v>-</v>
      </c>
      <c r="S392" s="20" t="str">
        <f t="shared" si="157"/>
        <v>-</v>
      </c>
      <c r="T392" s="23">
        <f>COUNTIFS(O$2:O392,"="&amp;O392,I$2:I392,"="&amp;I392)-1</f>
        <v>170</v>
      </c>
      <c r="U392" s="24">
        <f t="shared" si="158"/>
        <v>0</v>
      </c>
      <c r="V392" s="21">
        <f t="shared" si="159"/>
        <v>1</v>
      </c>
      <c r="W392" s="25" t="str">
        <f t="shared" si="160"/>
        <v>50m</v>
      </c>
      <c r="X392" s="21" t="str">
        <f t="shared" si="161"/>
        <v>-50m</v>
      </c>
      <c r="Y392" s="22">
        <f t="shared" si="162"/>
        <v>0</v>
      </c>
      <c r="Z392" s="21">
        <f t="shared" si="163"/>
        <v>1</v>
      </c>
    </row>
    <row r="393" spans="7:26">
      <c r="G393" s="108"/>
      <c r="H393" s="91" t="str">
        <f t="shared" si="171"/>
        <v>-</v>
      </c>
      <c r="I393" t="str">
        <f t="shared" si="167"/>
        <v>-</v>
      </c>
      <c r="J393" s="7" t="str">
        <f t="shared" si="168"/>
        <v>-</v>
      </c>
      <c r="K393" s="7" t="str">
        <f t="shared" si="169"/>
        <v>-</v>
      </c>
      <c r="L393" t="str">
        <f t="shared" si="170"/>
        <v>-</v>
      </c>
      <c r="M393" s="21" t="str">
        <f t="shared" si="164"/>
        <v>U15</v>
      </c>
      <c r="N393" s="21" t="str">
        <f t="shared" si="165"/>
        <v>M</v>
      </c>
      <c r="O393" s="21" t="str">
        <f t="shared" si="166"/>
        <v>50m</v>
      </c>
      <c r="P393" s="3" t="str">
        <f t="shared" ref="P393:P456" si="172">IF(OR(O393="50m",O393="50mh"),"ok","ERROR")</f>
        <v>ok</v>
      </c>
      <c r="Q393" s="20" t="str">
        <f t="shared" ref="Q393:Q456" si="173">IF($F393="","-",IF(ISNA(VLOOKUP(I393,Entry_names,1,FALSE)),"error","ok"))</f>
        <v>-</v>
      </c>
      <c r="R393" s="20" t="str">
        <f t="shared" ref="R393:R456" si="174">IF($F393="","-",IF(J393=M393,"ok","QUERY"))</f>
        <v>-</v>
      </c>
      <c r="S393" s="20" t="str">
        <f t="shared" ref="S393:S456" si="175">IF($F393="","-",IF(K393=N393,"ok","QUERY"))</f>
        <v>-</v>
      </c>
      <c r="T393" s="23">
        <f>COUNTIFS(O$2:O393,"="&amp;O393,I$2:I393,"="&amp;I393)-1</f>
        <v>171</v>
      </c>
      <c r="U393" s="24">
        <f t="shared" ref="U393:U456" si="176">IF(G393=0,0,G393+T393/10000)</f>
        <v>0</v>
      </c>
      <c r="V393" s="21">
        <f t="shared" ref="V393:V456" si="177">COUNTIFS(I$2:I$1518,"="&amp;I393,O$2:O$1518,"="&amp;O393,U$2:U$1518,"&lt;"&amp;U393)+1</f>
        <v>1</v>
      </c>
      <c r="W393" s="25" t="str">
        <f t="shared" ref="W393:W456" si="178">O393&amp;IF(V393&gt;1,"Slower","")</f>
        <v>50m</v>
      </c>
      <c r="X393" s="21" t="str">
        <f t="shared" ref="X393:X456" si="179">I393&amp;W393</f>
        <v>-50m</v>
      </c>
      <c r="Y393" s="22">
        <f t="shared" ref="Y393:Y456" si="180">G393</f>
        <v>0</v>
      </c>
      <c r="Z393" s="21">
        <f t="shared" ref="Z393:Z456" si="181">COUNTIFS(K$2:K$1518,"="&amp;K393,J$2:J$1518,"="&amp;J393,W$2:W$1518,"="&amp;W393,Y$2:Y$1518,"&lt;"&amp;Y393)+1</f>
        <v>1</v>
      </c>
    </row>
    <row r="394" spans="7:26">
      <c r="G394" s="108"/>
      <c r="H394" s="91" t="str">
        <f t="shared" si="171"/>
        <v>-</v>
      </c>
      <c r="I394" t="str">
        <f t="shared" si="167"/>
        <v>-</v>
      </c>
      <c r="J394" s="7" t="str">
        <f t="shared" si="168"/>
        <v>-</v>
      </c>
      <c r="K394" s="7" t="str">
        <f t="shared" si="169"/>
        <v>-</v>
      </c>
      <c r="L394" t="str">
        <f t="shared" si="170"/>
        <v>-</v>
      </c>
      <c r="M394" s="21" t="str">
        <f t="shared" si="164"/>
        <v>U15</v>
      </c>
      <c r="N394" s="21" t="str">
        <f t="shared" si="165"/>
        <v>M</v>
      </c>
      <c r="O394" s="21" t="str">
        <f t="shared" si="166"/>
        <v>50m</v>
      </c>
      <c r="P394" s="3" t="str">
        <f t="shared" si="172"/>
        <v>ok</v>
      </c>
      <c r="Q394" s="20" t="str">
        <f t="shared" si="173"/>
        <v>-</v>
      </c>
      <c r="R394" s="20" t="str">
        <f t="shared" si="174"/>
        <v>-</v>
      </c>
      <c r="S394" s="20" t="str">
        <f t="shared" si="175"/>
        <v>-</v>
      </c>
      <c r="T394" s="23">
        <f>COUNTIFS(O$2:O394,"="&amp;O394,I$2:I394,"="&amp;I394)-1</f>
        <v>172</v>
      </c>
      <c r="U394" s="24">
        <f t="shared" si="176"/>
        <v>0</v>
      </c>
      <c r="V394" s="21">
        <f t="shared" si="177"/>
        <v>1</v>
      </c>
      <c r="W394" s="25" t="str">
        <f t="shared" si="178"/>
        <v>50m</v>
      </c>
      <c r="X394" s="21" t="str">
        <f t="shared" si="179"/>
        <v>-50m</v>
      </c>
      <c r="Y394" s="22">
        <f t="shared" si="180"/>
        <v>0</v>
      </c>
      <c r="Z394" s="21">
        <f t="shared" si="181"/>
        <v>1</v>
      </c>
    </row>
    <row r="395" spans="7:26">
      <c r="G395" s="108"/>
      <c r="H395" s="91" t="str">
        <f t="shared" si="171"/>
        <v>-</v>
      </c>
      <c r="I395" t="str">
        <f t="shared" si="167"/>
        <v>-</v>
      </c>
      <c r="J395" s="7" t="str">
        <f t="shared" si="168"/>
        <v>-</v>
      </c>
      <c r="K395" s="7" t="str">
        <f t="shared" si="169"/>
        <v>-</v>
      </c>
      <c r="L395" t="str">
        <f t="shared" si="170"/>
        <v>-</v>
      </c>
      <c r="M395" s="21" t="str">
        <f t="shared" si="164"/>
        <v>U15</v>
      </c>
      <c r="N395" s="21" t="str">
        <f t="shared" si="165"/>
        <v>M</v>
      </c>
      <c r="O395" s="21" t="str">
        <f t="shared" si="166"/>
        <v>50m</v>
      </c>
      <c r="P395" s="3" t="str">
        <f t="shared" si="172"/>
        <v>ok</v>
      </c>
      <c r="Q395" s="20" t="str">
        <f t="shared" si="173"/>
        <v>-</v>
      </c>
      <c r="R395" s="20" t="str">
        <f t="shared" si="174"/>
        <v>-</v>
      </c>
      <c r="S395" s="20" t="str">
        <f t="shared" si="175"/>
        <v>-</v>
      </c>
      <c r="T395" s="23">
        <f>COUNTIFS(O$2:O395,"="&amp;O395,I$2:I395,"="&amp;I395)-1</f>
        <v>173</v>
      </c>
      <c r="U395" s="24">
        <f t="shared" si="176"/>
        <v>0</v>
      </c>
      <c r="V395" s="21">
        <f t="shared" si="177"/>
        <v>1</v>
      </c>
      <c r="W395" s="25" t="str">
        <f t="shared" si="178"/>
        <v>50m</v>
      </c>
      <c r="X395" s="21" t="str">
        <f t="shared" si="179"/>
        <v>-50m</v>
      </c>
      <c r="Y395" s="22">
        <f t="shared" si="180"/>
        <v>0</v>
      </c>
      <c r="Z395" s="21">
        <f t="shared" si="181"/>
        <v>1</v>
      </c>
    </row>
    <row r="396" spans="7:26">
      <c r="G396" s="108"/>
      <c r="H396" s="91" t="str">
        <f t="shared" si="171"/>
        <v>-</v>
      </c>
      <c r="I396" t="str">
        <f t="shared" si="167"/>
        <v>-</v>
      </c>
      <c r="J396" s="7" t="str">
        <f t="shared" si="168"/>
        <v>-</v>
      </c>
      <c r="K396" s="7" t="str">
        <f t="shared" si="169"/>
        <v>-</v>
      </c>
      <c r="L396" t="str">
        <f t="shared" si="170"/>
        <v>-</v>
      </c>
      <c r="M396" s="21" t="str">
        <f t="shared" si="164"/>
        <v>U15</v>
      </c>
      <c r="N396" s="21" t="str">
        <f t="shared" si="165"/>
        <v>M</v>
      </c>
      <c r="O396" s="21" t="str">
        <f t="shared" si="166"/>
        <v>50m</v>
      </c>
      <c r="P396" s="3" t="str">
        <f t="shared" si="172"/>
        <v>ok</v>
      </c>
      <c r="Q396" s="20" t="str">
        <f t="shared" si="173"/>
        <v>-</v>
      </c>
      <c r="R396" s="20" t="str">
        <f t="shared" si="174"/>
        <v>-</v>
      </c>
      <c r="S396" s="20" t="str">
        <f t="shared" si="175"/>
        <v>-</v>
      </c>
      <c r="T396" s="23">
        <f>COUNTIFS(O$2:O396,"="&amp;O396,I$2:I396,"="&amp;I396)-1</f>
        <v>174</v>
      </c>
      <c r="U396" s="24">
        <f t="shared" si="176"/>
        <v>0</v>
      </c>
      <c r="V396" s="21">
        <f t="shared" si="177"/>
        <v>1</v>
      </c>
      <c r="W396" s="25" t="str">
        <f t="shared" si="178"/>
        <v>50m</v>
      </c>
      <c r="X396" s="21" t="str">
        <f t="shared" si="179"/>
        <v>-50m</v>
      </c>
      <c r="Y396" s="22">
        <f t="shared" si="180"/>
        <v>0</v>
      </c>
      <c r="Z396" s="21">
        <f t="shared" si="181"/>
        <v>1</v>
      </c>
    </row>
    <row r="397" spans="7:26">
      <c r="G397" s="108"/>
      <c r="H397" s="91" t="str">
        <f t="shared" si="171"/>
        <v>-</v>
      </c>
      <c r="I397" t="str">
        <f t="shared" si="167"/>
        <v>-</v>
      </c>
      <c r="J397" s="7" t="str">
        <f t="shared" si="168"/>
        <v>-</v>
      </c>
      <c r="K397" s="7" t="str">
        <f t="shared" si="169"/>
        <v>-</v>
      </c>
      <c r="L397" t="str">
        <f t="shared" si="170"/>
        <v>-</v>
      </c>
      <c r="M397" s="21" t="str">
        <f t="shared" si="164"/>
        <v>U15</v>
      </c>
      <c r="N397" s="21" t="str">
        <f t="shared" si="165"/>
        <v>M</v>
      </c>
      <c r="O397" s="21" t="str">
        <f t="shared" si="166"/>
        <v>50m</v>
      </c>
      <c r="P397" s="3" t="str">
        <f t="shared" si="172"/>
        <v>ok</v>
      </c>
      <c r="Q397" s="20" t="str">
        <f t="shared" si="173"/>
        <v>-</v>
      </c>
      <c r="R397" s="20" t="str">
        <f t="shared" si="174"/>
        <v>-</v>
      </c>
      <c r="S397" s="20" t="str">
        <f t="shared" si="175"/>
        <v>-</v>
      </c>
      <c r="T397" s="23">
        <f>COUNTIFS(O$2:O397,"="&amp;O397,I$2:I397,"="&amp;I397)-1</f>
        <v>175</v>
      </c>
      <c r="U397" s="24">
        <f t="shared" si="176"/>
        <v>0</v>
      </c>
      <c r="V397" s="21">
        <f t="shared" si="177"/>
        <v>1</v>
      </c>
      <c r="W397" s="25" t="str">
        <f t="shared" si="178"/>
        <v>50m</v>
      </c>
      <c r="X397" s="21" t="str">
        <f t="shared" si="179"/>
        <v>-50m</v>
      </c>
      <c r="Y397" s="22">
        <f t="shared" si="180"/>
        <v>0</v>
      </c>
      <c r="Z397" s="21">
        <f t="shared" si="181"/>
        <v>1</v>
      </c>
    </row>
    <row r="398" spans="7:26">
      <c r="G398" s="108"/>
      <c r="H398" s="91" t="str">
        <f t="shared" si="171"/>
        <v>-</v>
      </c>
      <c r="I398" t="str">
        <f t="shared" si="167"/>
        <v>-</v>
      </c>
      <c r="J398" s="7" t="str">
        <f t="shared" si="168"/>
        <v>-</v>
      </c>
      <c r="K398" s="7" t="str">
        <f t="shared" si="169"/>
        <v>-</v>
      </c>
      <c r="L398" t="str">
        <f t="shared" si="170"/>
        <v>-</v>
      </c>
      <c r="M398" s="21" t="str">
        <f t="shared" si="164"/>
        <v>U15</v>
      </c>
      <c r="N398" s="21" t="str">
        <f t="shared" si="165"/>
        <v>M</v>
      </c>
      <c r="O398" s="21" t="str">
        <f t="shared" si="166"/>
        <v>50m</v>
      </c>
      <c r="P398" s="3" t="str">
        <f t="shared" si="172"/>
        <v>ok</v>
      </c>
      <c r="Q398" s="20" t="str">
        <f t="shared" si="173"/>
        <v>-</v>
      </c>
      <c r="R398" s="20" t="str">
        <f t="shared" si="174"/>
        <v>-</v>
      </c>
      <c r="S398" s="20" t="str">
        <f t="shared" si="175"/>
        <v>-</v>
      </c>
      <c r="T398" s="23">
        <f>COUNTIFS(O$2:O398,"="&amp;O398,I$2:I398,"="&amp;I398)-1</f>
        <v>176</v>
      </c>
      <c r="U398" s="24">
        <f t="shared" si="176"/>
        <v>0</v>
      </c>
      <c r="V398" s="21">
        <f t="shared" si="177"/>
        <v>1</v>
      </c>
      <c r="W398" s="25" t="str">
        <f t="shared" si="178"/>
        <v>50m</v>
      </c>
      <c r="X398" s="21" t="str">
        <f t="shared" si="179"/>
        <v>-50m</v>
      </c>
      <c r="Y398" s="22">
        <f t="shared" si="180"/>
        <v>0</v>
      </c>
      <c r="Z398" s="21">
        <f t="shared" si="181"/>
        <v>1</v>
      </c>
    </row>
    <row r="399" spans="7:26">
      <c r="G399" s="108"/>
      <c r="H399" s="91" t="str">
        <f t="shared" si="171"/>
        <v>-</v>
      </c>
      <c r="I399" t="str">
        <f t="shared" si="167"/>
        <v>-</v>
      </c>
      <c r="J399" s="7" t="str">
        <f t="shared" si="168"/>
        <v>-</v>
      </c>
      <c r="K399" s="7" t="str">
        <f t="shared" si="169"/>
        <v>-</v>
      </c>
      <c r="L399" t="str">
        <f t="shared" si="170"/>
        <v>-</v>
      </c>
      <c r="M399" s="21" t="str">
        <f t="shared" si="164"/>
        <v>U15</v>
      </c>
      <c r="N399" s="21" t="str">
        <f t="shared" si="165"/>
        <v>M</v>
      </c>
      <c r="O399" s="21" t="str">
        <f t="shared" si="166"/>
        <v>50m</v>
      </c>
      <c r="P399" s="3" t="str">
        <f t="shared" si="172"/>
        <v>ok</v>
      </c>
      <c r="Q399" s="20" t="str">
        <f t="shared" si="173"/>
        <v>-</v>
      </c>
      <c r="R399" s="20" t="str">
        <f t="shared" si="174"/>
        <v>-</v>
      </c>
      <c r="S399" s="20" t="str">
        <f t="shared" si="175"/>
        <v>-</v>
      </c>
      <c r="T399" s="23">
        <f>COUNTIFS(O$2:O399,"="&amp;O399,I$2:I399,"="&amp;I399)-1</f>
        <v>177</v>
      </c>
      <c r="U399" s="24">
        <f t="shared" si="176"/>
        <v>0</v>
      </c>
      <c r="V399" s="21">
        <f t="shared" si="177"/>
        <v>1</v>
      </c>
      <c r="W399" s="25" t="str">
        <f t="shared" si="178"/>
        <v>50m</v>
      </c>
      <c r="X399" s="21" t="str">
        <f t="shared" si="179"/>
        <v>-50m</v>
      </c>
      <c r="Y399" s="22">
        <f t="shared" si="180"/>
        <v>0</v>
      </c>
      <c r="Z399" s="21">
        <f t="shared" si="181"/>
        <v>1</v>
      </c>
    </row>
    <row r="400" spans="7:26">
      <c r="G400" s="108"/>
      <c r="H400" s="91" t="str">
        <f t="shared" si="171"/>
        <v>-</v>
      </c>
      <c r="I400" t="str">
        <f t="shared" si="167"/>
        <v>-</v>
      </c>
      <c r="J400" s="7" t="str">
        <f t="shared" si="168"/>
        <v>-</v>
      </c>
      <c r="K400" s="7" t="str">
        <f t="shared" si="169"/>
        <v>-</v>
      </c>
      <c r="L400" t="str">
        <f t="shared" si="170"/>
        <v>-</v>
      </c>
      <c r="M400" s="21" t="str">
        <f t="shared" si="164"/>
        <v>U15</v>
      </c>
      <c r="N400" s="21" t="str">
        <f t="shared" si="165"/>
        <v>M</v>
      </c>
      <c r="O400" s="21" t="str">
        <f t="shared" si="166"/>
        <v>50m</v>
      </c>
      <c r="P400" s="3" t="str">
        <f t="shared" si="172"/>
        <v>ok</v>
      </c>
      <c r="Q400" s="20" t="str">
        <f t="shared" si="173"/>
        <v>-</v>
      </c>
      <c r="R400" s="20" t="str">
        <f t="shared" si="174"/>
        <v>-</v>
      </c>
      <c r="S400" s="20" t="str">
        <f t="shared" si="175"/>
        <v>-</v>
      </c>
      <c r="T400" s="23">
        <f>COUNTIFS(O$2:O400,"="&amp;O400,I$2:I400,"="&amp;I400)-1</f>
        <v>178</v>
      </c>
      <c r="U400" s="24">
        <f t="shared" si="176"/>
        <v>0</v>
      </c>
      <c r="V400" s="21">
        <f t="shared" si="177"/>
        <v>1</v>
      </c>
      <c r="W400" s="25" t="str">
        <f t="shared" si="178"/>
        <v>50m</v>
      </c>
      <c r="X400" s="21" t="str">
        <f t="shared" si="179"/>
        <v>-50m</v>
      </c>
      <c r="Y400" s="22">
        <f t="shared" si="180"/>
        <v>0</v>
      </c>
      <c r="Z400" s="21">
        <f t="shared" si="181"/>
        <v>1</v>
      </c>
    </row>
    <row r="401" spans="7:26">
      <c r="G401" s="108"/>
      <c r="H401" s="91" t="str">
        <f t="shared" si="171"/>
        <v>-</v>
      </c>
      <c r="I401" t="str">
        <f t="shared" si="167"/>
        <v>-</v>
      </c>
      <c r="J401" s="7" t="str">
        <f t="shared" si="168"/>
        <v>-</v>
      </c>
      <c r="K401" s="7" t="str">
        <f t="shared" si="169"/>
        <v>-</v>
      </c>
      <c r="L401" t="str">
        <f t="shared" si="170"/>
        <v>-</v>
      </c>
      <c r="M401" s="21" t="str">
        <f t="shared" si="164"/>
        <v>U15</v>
      </c>
      <c r="N401" s="21" t="str">
        <f t="shared" si="165"/>
        <v>M</v>
      </c>
      <c r="O401" s="21" t="str">
        <f t="shared" si="166"/>
        <v>50m</v>
      </c>
      <c r="P401" s="3" t="str">
        <f t="shared" si="172"/>
        <v>ok</v>
      </c>
      <c r="Q401" s="20" t="str">
        <f t="shared" si="173"/>
        <v>-</v>
      </c>
      <c r="R401" s="20" t="str">
        <f t="shared" si="174"/>
        <v>-</v>
      </c>
      <c r="S401" s="20" t="str">
        <f t="shared" si="175"/>
        <v>-</v>
      </c>
      <c r="T401" s="23">
        <f>COUNTIFS(O$2:O401,"="&amp;O401,I$2:I401,"="&amp;I401)-1</f>
        <v>179</v>
      </c>
      <c r="U401" s="24">
        <f t="shared" si="176"/>
        <v>0</v>
      </c>
      <c r="V401" s="21">
        <f t="shared" si="177"/>
        <v>1</v>
      </c>
      <c r="W401" s="25" t="str">
        <f t="shared" si="178"/>
        <v>50m</v>
      </c>
      <c r="X401" s="21" t="str">
        <f t="shared" si="179"/>
        <v>-50m</v>
      </c>
      <c r="Y401" s="22">
        <f t="shared" si="180"/>
        <v>0</v>
      </c>
      <c r="Z401" s="21">
        <f t="shared" si="181"/>
        <v>1</v>
      </c>
    </row>
    <row r="402" spans="7:26">
      <c r="G402" s="108"/>
      <c r="H402" s="91" t="str">
        <f t="shared" si="171"/>
        <v>-</v>
      </c>
      <c r="I402" t="str">
        <f t="shared" si="167"/>
        <v>-</v>
      </c>
      <c r="J402" s="7" t="str">
        <f t="shared" si="168"/>
        <v>-</v>
      </c>
      <c r="K402" s="7" t="str">
        <f t="shared" si="169"/>
        <v>-</v>
      </c>
      <c r="L402" t="str">
        <f t="shared" si="170"/>
        <v>-</v>
      </c>
      <c r="M402" s="21" t="str">
        <f t="shared" si="164"/>
        <v>U15</v>
      </c>
      <c r="N402" s="21" t="str">
        <f t="shared" si="165"/>
        <v>M</v>
      </c>
      <c r="O402" s="21" t="str">
        <f t="shared" si="166"/>
        <v>50m</v>
      </c>
      <c r="P402" s="3" t="str">
        <f t="shared" si="172"/>
        <v>ok</v>
      </c>
      <c r="Q402" s="20" t="str">
        <f t="shared" si="173"/>
        <v>-</v>
      </c>
      <c r="R402" s="20" t="str">
        <f t="shared" si="174"/>
        <v>-</v>
      </c>
      <c r="S402" s="20" t="str">
        <f t="shared" si="175"/>
        <v>-</v>
      </c>
      <c r="T402" s="23">
        <f>COUNTIFS(O$2:O402,"="&amp;O402,I$2:I402,"="&amp;I402)-1</f>
        <v>180</v>
      </c>
      <c r="U402" s="24">
        <f t="shared" si="176"/>
        <v>0</v>
      </c>
      <c r="V402" s="21">
        <f t="shared" si="177"/>
        <v>1</v>
      </c>
      <c r="W402" s="25" t="str">
        <f t="shared" si="178"/>
        <v>50m</v>
      </c>
      <c r="X402" s="21" t="str">
        <f t="shared" si="179"/>
        <v>-50m</v>
      </c>
      <c r="Y402" s="22">
        <f t="shared" si="180"/>
        <v>0</v>
      </c>
      <c r="Z402" s="21">
        <f t="shared" si="181"/>
        <v>1</v>
      </c>
    </row>
    <row r="403" spans="7:26">
      <c r="G403" s="108"/>
      <c r="H403" s="91" t="str">
        <f t="shared" si="171"/>
        <v>-</v>
      </c>
      <c r="I403" t="str">
        <f t="shared" si="167"/>
        <v>-</v>
      </c>
      <c r="J403" s="7" t="str">
        <f t="shared" si="168"/>
        <v>-</v>
      </c>
      <c r="K403" s="7" t="str">
        <f t="shared" si="169"/>
        <v>-</v>
      </c>
      <c r="L403" t="str">
        <f t="shared" si="170"/>
        <v>-</v>
      </c>
      <c r="M403" s="21" t="str">
        <f t="shared" si="164"/>
        <v>U15</v>
      </c>
      <c r="N403" s="21" t="str">
        <f t="shared" si="165"/>
        <v>M</v>
      </c>
      <c r="O403" s="21" t="str">
        <f t="shared" si="166"/>
        <v>50m</v>
      </c>
      <c r="P403" s="3" t="str">
        <f t="shared" si="172"/>
        <v>ok</v>
      </c>
      <c r="Q403" s="20" t="str">
        <f t="shared" si="173"/>
        <v>-</v>
      </c>
      <c r="R403" s="20" t="str">
        <f t="shared" si="174"/>
        <v>-</v>
      </c>
      <c r="S403" s="20" t="str">
        <f t="shared" si="175"/>
        <v>-</v>
      </c>
      <c r="T403" s="23">
        <f>COUNTIFS(O$2:O403,"="&amp;O403,I$2:I403,"="&amp;I403)-1</f>
        <v>181</v>
      </c>
      <c r="U403" s="24">
        <f t="shared" si="176"/>
        <v>0</v>
      </c>
      <c r="V403" s="21">
        <f t="shared" si="177"/>
        <v>1</v>
      </c>
      <c r="W403" s="25" t="str">
        <f t="shared" si="178"/>
        <v>50m</v>
      </c>
      <c r="X403" s="21" t="str">
        <f t="shared" si="179"/>
        <v>-50m</v>
      </c>
      <c r="Y403" s="22">
        <f t="shared" si="180"/>
        <v>0</v>
      </c>
      <c r="Z403" s="21">
        <f t="shared" si="181"/>
        <v>1</v>
      </c>
    </row>
    <row r="404" spans="7:26">
      <c r="G404" s="108"/>
      <c r="H404" s="91" t="str">
        <f t="shared" si="171"/>
        <v>-</v>
      </c>
      <c r="I404" t="str">
        <f t="shared" si="167"/>
        <v>-</v>
      </c>
      <c r="J404" s="7" t="str">
        <f t="shared" si="168"/>
        <v>-</v>
      </c>
      <c r="K404" s="7" t="str">
        <f t="shared" si="169"/>
        <v>-</v>
      </c>
      <c r="L404" t="str">
        <f t="shared" si="170"/>
        <v>-</v>
      </c>
      <c r="M404" s="21" t="str">
        <f t="shared" si="164"/>
        <v>U15</v>
      </c>
      <c r="N404" s="21" t="str">
        <f t="shared" si="165"/>
        <v>M</v>
      </c>
      <c r="O404" s="21" t="str">
        <f t="shared" si="166"/>
        <v>50m</v>
      </c>
      <c r="P404" s="3" t="str">
        <f t="shared" si="172"/>
        <v>ok</v>
      </c>
      <c r="Q404" s="20" t="str">
        <f t="shared" si="173"/>
        <v>-</v>
      </c>
      <c r="R404" s="20" t="str">
        <f t="shared" si="174"/>
        <v>-</v>
      </c>
      <c r="S404" s="20" t="str">
        <f t="shared" si="175"/>
        <v>-</v>
      </c>
      <c r="T404" s="23">
        <f>COUNTIFS(O$2:O404,"="&amp;O404,I$2:I404,"="&amp;I404)-1</f>
        <v>182</v>
      </c>
      <c r="U404" s="24">
        <f t="shared" si="176"/>
        <v>0</v>
      </c>
      <c r="V404" s="21">
        <f t="shared" si="177"/>
        <v>1</v>
      </c>
      <c r="W404" s="25" t="str">
        <f t="shared" si="178"/>
        <v>50m</v>
      </c>
      <c r="X404" s="21" t="str">
        <f t="shared" si="179"/>
        <v>-50m</v>
      </c>
      <c r="Y404" s="22">
        <f t="shared" si="180"/>
        <v>0</v>
      </c>
      <c r="Z404" s="21">
        <f t="shared" si="181"/>
        <v>1</v>
      </c>
    </row>
    <row r="405" spans="7:26">
      <c r="G405" s="108"/>
      <c r="H405" s="91" t="str">
        <f t="shared" si="171"/>
        <v>-</v>
      </c>
      <c r="I405" t="str">
        <f t="shared" si="167"/>
        <v>-</v>
      </c>
      <c r="J405" s="7" t="str">
        <f t="shared" si="168"/>
        <v>-</v>
      </c>
      <c r="K405" s="7" t="str">
        <f t="shared" si="169"/>
        <v>-</v>
      </c>
      <c r="L405" t="str">
        <f t="shared" si="170"/>
        <v>-</v>
      </c>
      <c r="M405" s="21" t="str">
        <f t="shared" si="164"/>
        <v>U15</v>
      </c>
      <c r="N405" s="21" t="str">
        <f t="shared" si="165"/>
        <v>M</v>
      </c>
      <c r="O405" s="21" t="str">
        <f t="shared" si="166"/>
        <v>50m</v>
      </c>
      <c r="P405" s="3" t="str">
        <f t="shared" si="172"/>
        <v>ok</v>
      </c>
      <c r="Q405" s="20" t="str">
        <f t="shared" si="173"/>
        <v>-</v>
      </c>
      <c r="R405" s="20" t="str">
        <f t="shared" si="174"/>
        <v>-</v>
      </c>
      <c r="S405" s="20" t="str">
        <f t="shared" si="175"/>
        <v>-</v>
      </c>
      <c r="T405" s="23">
        <f>COUNTIFS(O$2:O405,"="&amp;O405,I$2:I405,"="&amp;I405)-1</f>
        <v>183</v>
      </c>
      <c r="U405" s="24">
        <f t="shared" si="176"/>
        <v>0</v>
      </c>
      <c r="V405" s="21">
        <f t="shared" si="177"/>
        <v>1</v>
      </c>
      <c r="W405" s="25" t="str">
        <f t="shared" si="178"/>
        <v>50m</v>
      </c>
      <c r="X405" s="21" t="str">
        <f t="shared" si="179"/>
        <v>-50m</v>
      </c>
      <c r="Y405" s="22">
        <f t="shared" si="180"/>
        <v>0</v>
      </c>
      <c r="Z405" s="21">
        <f t="shared" si="181"/>
        <v>1</v>
      </c>
    </row>
    <row r="406" spans="7:26">
      <c r="G406" s="108"/>
      <c r="H406" s="91" t="str">
        <f t="shared" si="171"/>
        <v>-</v>
      </c>
      <c r="I406" t="str">
        <f t="shared" si="167"/>
        <v>-</v>
      </c>
      <c r="J406" s="7" t="str">
        <f t="shared" si="168"/>
        <v>-</v>
      </c>
      <c r="K406" s="7" t="str">
        <f t="shared" si="169"/>
        <v>-</v>
      </c>
      <c r="L406" t="str">
        <f t="shared" si="170"/>
        <v>-</v>
      </c>
      <c r="M406" s="21" t="str">
        <f t="shared" si="164"/>
        <v>U15</v>
      </c>
      <c r="N406" s="21" t="str">
        <f t="shared" si="165"/>
        <v>M</v>
      </c>
      <c r="O406" s="21" t="str">
        <f t="shared" si="166"/>
        <v>50m</v>
      </c>
      <c r="P406" s="3" t="str">
        <f t="shared" si="172"/>
        <v>ok</v>
      </c>
      <c r="Q406" s="20" t="str">
        <f t="shared" si="173"/>
        <v>-</v>
      </c>
      <c r="R406" s="20" t="str">
        <f t="shared" si="174"/>
        <v>-</v>
      </c>
      <c r="S406" s="20" t="str">
        <f t="shared" si="175"/>
        <v>-</v>
      </c>
      <c r="T406" s="23">
        <f>COUNTIFS(O$2:O406,"="&amp;O406,I$2:I406,"="&amp;I406)-1</f>
        <v>184</v>
      </c>
      <c r="U406" s="24">
        <f t="shared" si="176"/>
        <v>0</v>
      </c>
      <c r="V406" s="21">
        <f t="shared" si="177"/>
        <v>1</v>
      </c>
      <c r="W406" s="25" t="str">
        <f t="shared" si="178"/>
        <v>50m</v>
      </c>
      <c r="X406" s="21" t="str">
        <f t="shared" si="179"/>
        <v>-50m</v>
      </c>
      <c r="Y406" s="22">
        <f t="shared" si="180"/>
        <v>0</v>
      </c>
      <c r="Z406" s="21">
        <f t="shared" si="181"/>
        <v>1</v>
      </c>
    </row>
    <row r="407" spans="7:26">
      <c r="G407" s="108"/>
      <c r="H407" s="91" t="str">
        <f t="shared" si="171"/>
        <v>-</v>
      </c>
      <c r="I407" t="str">
        <f t="shared" si="167"/>
        <v>-</v>
      </c>
      <c r="J407" s="7" t="str">
        <f t="shared" si="168"/>
        <v>-</v>
      </c>
      <c r="K407" s="7" t="str">
        <f t="shared" si="169"/>
        <v>-</v>
      </c>
      <c r="L407" t="str">
        <f t="shared" si="170"/>
        <v>-</v>
      </c>
      <c r="M407" s="21" t="str">
        <f t="shared" si="164"/>
        <v>U15</v>
      </c>
      <c r="N407" s="21" t="str">
        <f t="shared" si="165"/>
        <v>M</v>
      </c>
      <c r="O407" s="21" t="str">
        <f t="shared" si="166"/>
        <v>50m</v>
      </c>
      <c r="P407" s="3" t="str">
        <f t="shared" si="172"/>
        <v>ok</v>
      </c>
      <c r="Q407" s="20" t="str">
        <f t="shared" si="173"/>
        <v>-</v>
      </c>
      <c r="R407" s="20" t="str">
        <f t="shared" si="174"/>
        <v>-</v>
      </c>
      <c r="S407" s="20" t="str">
        <f t="shared" si="175"/>
        <v>-</v>
      </c>
      <c r="T407" s="23">
        <f>COUNTIFS(O$2:O407,"="&amp;O407,I$2:I407,"="&amp;I407)-1</f>
        <v>185</v>
      </c>
      <c r="U407" s="24">
        <f t="shared" si="176"/>
        <v>0</v>
      </c>
      <c r="V407" s="21">
        <f t="shared" si="177"/>
        <v>1</v>
      </c>
      <c r="W407" s="25" t="str">
        <f t="shared" si="178"/>
        <v>50m</v>
      </c>
      <c r="X407" s="21" t="str">
        <f t="shared" si="179"/>
        <v>-50m</v>
      </c>
      <c r="Y407" s="22">
        <f t="shared" si="180"/>
        <v>0</v>
      </c>
      <c r="Z407" s="21">
        <f t="shared" si="181"/>
        <v>1</v>
      </c>
    </row>
    <row r="408" spans="7:26">
      <c r="G408" s="108"/>
      <c r="H408" s="91" t="str">
        <f t="shared" si="171"/>
        <v>-</v>
      </c>
      <c r="I408" t="str">
        <f t="shared" si="167"/>
        <v>-</v>
      </c>
      <c r="J408" s="7" t="str">
        <f t="shared" si="168"/>
        <v>-</v>
      </c>
      <c r="K408" s="7" t="str">
        <f t="shared" si="169"/>
        <v>-</v>
      </c>
      <c r="L408" t="str">
        <f t="shared" si="170"/>
        <v>-</v>
      </c>
      <c r="M408" s="21" t="str">
        <f t="shared" si="164"/>
        <v>U15</v>
      </c>
      <c r="N408" s="21" t="str">
        <f t="shared" si="165"/>
        <v>M</v>
      </c>
      <c r="O408" s="21" t="str">
        <f t="shared" si="166"/>
        <v>50m</v>
      </c>
      <c r="P408" s="3" t="str">
        <f t="shared" si="172"/>
        <v>ok</v>
      </c>
      <c r="Q408" s="20" t="str">
        <f t="shared" si="173"/>
        <v>-</v>
      </c>
      <c r="R408" s="20" t="str">
        <f t="shared" si="174"/>
        <v>-</v>
      </c>
      <c r="S408" s="20" t="str">
        <f t="shared" si="175"/>
        <v>-</v>
      </c>
      <c r="T408" s="23">
        <f>COUNTIFS(O$2:O408,"="&amp;O408,I$2:I408,"="&amp;I408)-1</f>
        <v>186</v>
      </c>
      <c r="U408" s="24">
        <f t="shared" si="176"/>
        <v>0</v>
      </c>
      <c r="V408" s="21">
        <f t="shared" si="177"/>
        <v>1</v>
      </c>
      <c r="W408" s="25" t="str">
        <f t="shared" si="178"/>
        <v>50m</v>
      </c>
      <c r="X408" s="21" t="str">
        <f t="shared" si="179"/>
        <v>-50m</v>
      </c>
      <c r="Y408" s="22">
        <f t="shared" si="180"/>
        <v>0</v>
      </c>
      <c r="Z408" s="21">
        <f t="shared" si="181"/>
        <v>1</v>
      </c>
    </row>
    <row r="409" spans="7:26">
      <c r="G409" s="108"/>
      <c r="H409" s="91" t="str">
        <f t="shared" si="171"/>
        <v>-</v>
      </c>
      <c r="I409" t="str">
        <f t="shared" si="167"/>
        <v>-</v>
      </c>
      <c r="J409" s="7" t="str">
        <f t="shared" si="168"/>
        <v>-</v>
      </c>
      <c r="K409" s="7" t="str">
        <f t="shared" si="169"/>
        <v>-</v>
      </c>
      <c r="L409" t="str">
        <f t="shared" si="170"/>
        <v>-</v>
      </c>
      <c r="M409" s="21" t="str">
        <f t="shared" si="164"/>
        <v>U15</v>
      </c>
      <c r="N409" s="21" t="str">
        <f t="shared" si="165"/>
        <v>M</v>
      </c>
      <c r="O409" s="21" t="str">
        <f t="shared" si="166"/>
        <v>50m</v>
      </c>
      <c r="P409" s="3" t="str">
        <f t="shared" si="172"/>
        <v>ok</v>
      </c>
      <c r="Q409" s="20" t="str">
        <f t="shared" si="173"/>
        <v>-</v>
      </c>
      <c r="R409" s="20" t="str">
        <f t="shared" si="174"/>
        <v>-</v>
      </c>
      <c r="S409" s="20" t="str">
        <f t="shared" si="175"/>
        <v>-</v>
      </c>
      <c r="T409" s="23">
        <f>COUNTIFS(O$2:O409,"="&amp;O409,I$2:I409,"="&amp;I409)-1</f>
        <v>187</v>
      </c>
      <c r="U409" s="24">
        <f t="shared" si="176"/>
        <v>0</v>
      </c>
      <c r="V409" s="21">
        <f t="shared" si="177"/>
        <v>1</v>
      </c>
      <c r="W409" s="25" t="str">
        <f t="shared" si="178"/>
        <v>50m</v>
      </c>
      <c r="X409" s="21" t="str">
        <f t="shared" si="179"/>
        <v>-50m</v>
      </c>
      <c r="Y409" s="22">
        <f t="shared" si="180"/>
        <v>0</v>
      </c>
      <c r="Z409" s="21">
        <f t="shared" si="181"/>
        <v>1</v>
      </c>
    </row>
    <row r="410" spans="7:26">
      <c r="G410" s="108"/>
      <c r="H410" s="91" t="str">
        <f t="shared" si="171"/>
        <v>-</v>
      </c>
      <c r="I410" t="str">
        <f t="shared" si="167"/>
        <v>-</v>
      </c>
      <c r="J410" s="7" t="str">
        <f t="shared" si="168"/>
        <v>-</v>
      </c>
      <c r="K410" s="7" t="str">
        <f t="shared" si="169"/>
        <v>-</v>
      </c>
      <c r="L410" t="str">
        <f t="shared" si="170"/>
        <v>-</v>
      </c>
      <c r="M410" s="21" t="str">
        <f t="shared" si="164"/>
        <v>U15</v>
      </c>
      <c r="N410" s="21" t="str">
        <f t="shared" si="165"/>
        <v>M</v>
      </c>
      <c r="O410" s="21" t="str">
        <f t="shared" si="166"/>
        <v>50m</v>
      </c>
      <c r="P410" s="3" t="str">
        <f t="shared" si="172"/>
        <v>ok</v>
      </c>
      <c r="Q410" s="20" t="str">
        <f t="shared" si="173"/>
        <v>-</v>
      </c>
      <c r="R410" s="20" t="str">
        <f t="shared" si="174"/>
        <v>-</v>
      </c>
      <c r="S410" s="20" t="str">
        <f t="shared" si="175"/>
        <v>-</v>
      </c>
      <c r="T410" s="23">
        <f>COUNTIFS(O$2:O410,"="&amp;O410,I$2:I410,"="&amp;I410)-1</f>
        <v>188</v>
      </c>
      <c r="U410" s="24">
        <f t="shared" si="176"/>
        <v>0</v>
      </c>
      <c r="V410" s="21">
        <f t="shared" si="177"/>
        <v>1</v>
      </c>
      <c r="W410" s="25" t="str">
        <f t="shared" si="178"/>
        <v>50m</v>
      </c>
      <c r="X410" s="21" t="str">
        <f t="shared" si="179"/>
        <v>-50m</v>
      </c>
      <c r="Y410" s="22">
        <f t="shared" si="180"/>
        <v>0</v>
      </c>
      <c r="Z410" s="21">
        <f t="shared" si="181"/>
        <v>1</v>
      </c>
    </row>
    <row r="411" spans="7:26">
      <c r="G411" s="108"/>
      <c r="H411" s="91" t="str">
        <f t="shared" si="171"/>
        <v>-</v>
      </c>
      <c r="I411" t="str">
        <f t="shared" si="167"/>
        <v>-</v>
      </c>
      <c r="J411" s="7" t="str">
        <f t="shared" si="168"/>
        <v>-</v>
      </c>
      <c r="K411" s="7" t="str">
        <f t="shared" si="169"/>
        <v>-</v>
      </c>
      <c r="L411" t="str">
        <f t="shared" si="170"/>
        <v>-</v>
      </c>
      <c r="M411" s="21" t="str">
        <f t="shared" si="164"/>
        <v>U15</v>
      </c>
      <c r="N411" s="21" t="str">
        <f t="shared" si="165"/>
        <v>M</v>
      </c>
      <c r="O411" s="21" t="str">
        <f t="shared" si="166"/>
        <v>50m</v>
      </c>
      <c r="P411" s="3" t="str">
        <f t="shared" si="172"/>
        <v>ok</v>
      </c>
      <c r="Q411" s="20" t="str">
        <f t="shared" si="173"/>
        <v>-</v>
      </c>
      <c r="R411" s="20" t="str">
        <f t="shared" si="174"/>
        <v>-</v>
      </c>
      <c r="S411" s="20" t="str">
        <f t="shared" si="175"/>
        <v>-</v>
      </c>
      <c r="T411" s="23">
        <f>COUNTIFS(O$2:O411,"="&amp;O411,I$2:I411,"="&amp;I411)-1</f>
        <v>189</v>
      </c>
      <c r="U411" s="24">
        <f t="shared" si="176"/>
        <v>0</v>
      </c>
      <c r="V411" s="21">
        <f t="shared" si="177"/>
        <v>1</v>
      </c>
      <c r="W411" s="25" t="str">
        <f t="shared" si="178"/>
        <v>50m</v>
      </c>
      <c r="X411" s="21" t="str">
        <f t="shared" si="179"/>
        <v>-50m</v>
      </c>
      <c r="Y411" s="22">
        <f t="shared" si="180"/>
        <v>0</v>
      </c>
      <c r="Z411" s="21">
        <f t="shared" si="181"/>
        <v>1</v>
      </c>
    </row>
    <row r="412" spans="7:26">
      <c r="G412" s="108"/>
      <c r="H412" s="91" t="str">
        <f t="shared" si="171"/>
        <v>-</v>
      </c>
      <c r="I412" t="str">
        <f t="shared" si="167"/>
        <v>-</v>
      </c>
      <c r="J412" s="7" t="str">
        <f t="shared" si="168"/>
        <v>-</v>
      </c>
      <c r="K412" s="7" t="str">
        <f t="shared" si="169"/>
        <v>-</v>
      </c>
      <c r="L412" t="str">
        <f t="shared" si="170"/>
        <v>-</v>
      </c>
      <c r="M412" s="21" t="str">
        <f t="shared" si="164"/>
        <v>U15</v>
      </c>
      <c r="N412" s="21" t="str">
        <f t="shared" si="165"/>
        <v>M</v>
      </c>
      <c r="O412" s="21" t="str">
        <f t="shared" si="166"/>
        <v>50m</v>
      </c>
      <c r="P412" s="3" t="str">
        <f t="shared" si="172"/>
        <v>ok</v>
      </c>
      <c r="Q412" s="20" t="str">
        <f t="shared" si="173"/>
        <v>-</v>
      </c>
      <c r="R412" s="20" t="str">
        <f t="shared" si="174"/>
        <v>-</v>
      </c>
      <c r="S412" s="20" t="str">
        <f t="shared" si="175"/>
        <v>-</v>
      </c>
      <c r="T412" s="23">
        <f>COUNTIFS(O$2:O412,"="&amp;O412,I$2:I412,"="&amp;I412)-1</f>
        <v>190</v>
      </c>
      <c r="U412" s="24">
        <f t="shared" si="176"/>
        <v>0</v>
      </c>
      <c r="V412" s="21">
        <f t="shared" si="177"/>
        <v>1</v>
      </c>
      <c r="W412" s="25" t="str">
        <f t="shared" si="178"/>
        <v>50m</v>
      </c>
      <c r="X412" s="21" t="str">
        <f t="shared" si="179"/>
        <v>-50m</v>
      </c>
      <c r="Y412" s="22">
        <f t="shared" si="180"/>
        <v>0</v>
      </c>
      <c r="Z412" s="21">
        <f t="shared" si="181"/>
        <v>1</v>
      </c>
    </row>
    <row r="413" spans="7:26">
      <c r="G413" s="108"/>
      <c r="H413" s="91" t="str">
        <f t="shared" si="171"/>
        <v>-</v>
      </c>
      <c r="I413" t="str">
        <f t="shared" si="167"/>
        <v>-</v>
      </c>
      <c r="J413" s="7" t="str">
        <f t="shared" si="168"/>
        <v>-</v>
      </c>
      <c r="K413" s="7" t="str">
        <f t="shared" si="169"/>
        <v>-</v>
      </c>
      <c r="L413" t="str">
        <f t="shared" si="170"/>
        <v>-</v>
      </c>
      <c r="M413" s="21" t="str">
        <f t="shared" si="164"/>
        <v>U15</v>
      </c>
      <c r="N413" s="21" t="str">
        <f t="shared" si="165"/>
        <v>M</v>
      </c>
      <c r="O413" s="21" t="str">
        <f t="shared" si="166"/>
        <v>50m</v>
      </c>
      <c r="P413" s="3" t="str">
        <f t="shared" si="172"/>
        <v>ok</v>
      </c>
      <c r="Q413" s="20" t="str">
        <f t="shared" si="173"/>
        <v>-</v>
      </c>
      <c r="R413" s="20" t="str">
        <f t="shared" si="174"/>
        <v>-</v>
      </c>
      <c r="S413" s="20" t="str">
        <f t="shared" si="175"/>
        <v>-</v>
      </c>
      <c r="T413" s="23">
        <f>COUNTIFS(O$2:O413,"="&amp;O413,I$2:I413,"="&amp;I413)-1</f>
        <v>191</v>
      </c>
      <c r="U413" s="24">
        <f t="shared" si="176"/>
        <v>0</v>
      </c>
      <c r="V413" s="21">
        <f t="shared" si="177"/>
        <v>1</v>
      </c>
      <c r="W413" s="25" t="str">
        <f t="shared" si="178"/>
        <v>50m</v>
      </c>
      <c r="X413" s="21" t="str">
        <f t="shared" si="179"/>
        <v>-50m</v>
      </c>
      <c r="Y413" s="22">
        <f t="shared" si="180"/>
        <v>0</v>
      </c>
      <c r="Z413" s="21">
        <f t="shared" si="181"/>
        <v>1</v>
      </c>
    </row>
    <row r="414" spans="7:26">
      <c r="G414" s="108"/>
      <c r="H414" s="91" t="str">
        <f t="shared" si="171"/>
        <v>-</v>
      </c>
      <c r="I414" t="str">
        <f t="shared" si="167"/>
        <v>-</v>
      </c>
      <c r="J414" s="7" t="str">
        <f t="shared" si="168"/>
        <v>-</v>
      </c>
      <c r="K414" s="7" t="str">
        <f t="shared" si="169"/>
        <v>-</v>
      </c>
      <c r="L414" t="str">
        <f t="shared" si="170"/>
        <v>-</v>
      </c>
      <c r="M414" s="21" t="str">
        <f t="shared" si="164"/>
        <v>U15</v>
      </c>
      <c r="N414" s="21" t="str">
        <f t="shared" si="165"/>
        <v>M</v>
      </c>
      <c r="O414" s="21" t="str">
        <f t="shared" si="166"/>
        <v>50m</v>
      </c>
      <c r="P414" s="3" t="str">
        <f t="shared" si="172"/>
        <v>ok</v>
      </c>
      <c r="Q414" s="20" t="str">
        <f t="shared" si="173"/>
        <v>-</v>
      </c>
      <c r="R414" s="20" t="str">
        <f t="shared" si="174"/>
        <v>-</v>
      </c>
      <c r="S414" s="20" t="str">
        <f t="shared" si="175"/>
        <v>-</v>
      </c>
      <c r="T414" s="23">
        <f>COUNTIFS(O$2:O414,"="&amp;O414,I$2:I414,"="&amp;I414)-1</f>
        <v>192</v>
      </c>
      <c r="U414" s="24">
        <f t="shared" si="176"/>
        <v>0</v>
      </c>
      <c r="V414" s="21">
        <f t="shared" si="177"/>
        <v>1</v>
      </c>
      <c r="W414" s="25" t="str">
        <f t="shared" si="178"/>
        <v>50m</v>
      </c>
      <c r="X414" s="21" t="str">
        <f t="shared" si="179"/>
        <v>-50m</v>
      </c>
      <c r="Y414" s="22">
        <f t="shared" si="180"/>
        <v>0</v>
      </c>
      <c r="Z414" s="21">
        <f t="shared" si="181"/>
        <v>1</v>
      </c>
    </row>
    <row r="415" spans="7:26">
      <c r="G415" s="108"/>
      <c r="H415" s="91" t="str">
        <f t="shared" si="171"/>
        <v>-</v>
      </c>
      <c r="I415" t="str">
        <f t="shared" si="167"/>
        <v>-</v>
      </c>
      <c r="J415" s="7" t="str">
        <f t="shared" si="168"/>
        <v>-</v>
      </c>
      <c r="K415" s="7" t="str">
        <f t="shared" si="169"/>
        <v>-</v>
      </c>
      <c r="L415" t="str">
        <f t="shared" si="170"/>
        <v>-</v>
      </c>
      <c r="M415" s="21" t="str">
        <f t="shared" si="164"/>
        <v>U15</v>
      </c>
      <c r="N415" s="21" t="str">
        <f t="shared" si="165"/>
        <v>M</v>
      </c>
      <c r="O415" s="21" t="str">
        <f t="shared" si="166"/>
        <v>50m</v>
      </c>
      <c r="P415" s="3" t="str">
        <f t="shared" si="172"/>
        <v>ok</v>
      </c>
      <c r="Q415" s="20" t="str">
        <f t="shared" si="173"/>
        <v>-</v>
      </c>
      <c r="R415" s="20" t="str">
        <f t="shared" si="174"/>
        <v>-</v>
      </c>
      <c r="S415" s="20" t="str">
        <f t="shared" si="175"/>
        <v>-</v>
      </c>
      <c r="T415" s="23">
        <f>COUNTIFS(O$2:O415,"="&amp;O415,I$2:I415,"="&amp;I415)-1</f>
        <v>193</v>
      </c>
      <c r="U415" s="24">
        <f t="shared" si="176"/>
        <v>0</v>
      </c>
      <c r="V415" s="21">
        <f t="shared" si="177"/>
        <v>1</v>
      </c>
      <c r="W415" s="25" t="str">
        <f t="shared" si="178"/>
        <v>50m</v>
      </c>
      <c r="X415" s="21" t="str">
        <f t="shared" si="179"/>
        <v>-50m</v>
      </c>
      <c r="Y415" s="22">
        <f t="shared" si="180"/>
        <v>0</v>
      </c>
      <c r="Z415" s="21">
        <f t="shared" si="181"/>
        <v>1</v>
      </c>
    </row>
    <row r="416" spans="7:26">
      <c r="G416" s="108"/>
      <c r="H416" s="91" t="str">
        <f t="shared" si="171"/>
        <v>-</v>
      </c>
      <c r="I416" t="str">
        <f t="shared" si="167"/>
        <v>-</v>
      </c>
      <c r="J416" s="7" t="str">
        <f t="shared" si="168"/>
        <v>-</v>
      </c>
      <c r="K416" s="7" t="str">
        <f t="shared" si="169"/>
        <v>-</v>
      </c>
      <c r="L416" t="str">
        <f t="shared" si="170"/>
        <v>-</v>
      </c>
      <c r="M416" s="21" t="str">
        <f t="shared" si="164"/>
        <v>U15</v>
      </c>
      <c r="N416" s="21" t="str">
        <f t="shared" si="165"/>
        <v>M</v>
      </c>
      <c r="O416" s="21" t="str">
        <f t="shared" si="166"/>
        <v>50m</v>
      </c>
      <c r="P416" s="3" t="str">
        <f t="shared" si="172"/>
        <v>ok</v>
      </c>
      <c r="Q416" s="20" t="str">
        <f t="shared" si="173"/>
        <v>-</v>
      </c>
      <c r="R416" s="20" t="str">
        <f t="shared" si="174"/>
        <v>-</v>
      </c>
      <c r="S416" s="20" t="str">
        <f t="shared" si="175"/>
        <v>-</v>
      </c>
      <c r="T416" s="23">
        <f>COUNTIFS(O$2:O416,"="&amp;O416,I$2:I416,"="&amp;I416)-1</f>
        <v>194</v>
      </c>
      <c r="U416" s="24">
        <f t="shared" si="176"/>
        <v>0</v>
      </c>
      <c r="V416" s="21">
        <f t="shared" si="177"/>
        <v>1</v>
      </c>
      <c r="W416" s="25" t="str">
        <f t="shared" si="178"/>
        <v>50m</v>
      </c>
      <c r="X416" s="21" t="str">
        <f t="shared" si="179"/>
        <v>-50m</v>
      </c>
      <c r="Y416" s="22">
        <f t="shared" si="180"/>
        <v>0</v>
      </c>
      <c r="Z416" s="21">
        <f t="shared" si="181"/>
        <v>1</v>
      </c>
    </row>
    <row r="417" spans="7:26">
      <c r="G417" s="108"/>
      <c r="H417" s="91" t="str">
        <f t="shared" si="171"/>
        <v>-</v>
      </c>
      <c r="I417" t="str">
        <f t="shared" si="167"/>
        <v>-</v>
      </c>
      <c r="J417" s="7" t="str">
        <f t="shared" si="168"/>
        <v>-</v>
      </c>
      <c r="K417" s="7" t="str">
        <f t="shared" si="169"/>
        <v>-</v>
      </c>
      <c r="L417" t="str">
        <f t="shared" si="170"/>
        <v>-</v>
      </c>
      <c r="M417" s="21" t="str">
        <f t="shared" si="164"/>
        <v>U15</v>
      </c>
      <c r="N417" s="21" t="str">
        <f t="shared" si="165"/>
        <v>M</v>
      </c>
      <c r="O417" s="21" t="str">
        <f t="shared" si="166"/>
        <v>50m</v>
      </c>
      <c r="P417" s="3" t="str">
        <f t="shared" si="172"/>
        <v>ok</v>
      </c>
      <c r="Q417" s="20" t="str">
        <f t="shared" si="173"/>
        <v>-</v>
      </c>
      <c r="R417" s="20" t="str">
        <f t="shared" si="174"/>
        <v>-</v>
      </c>
      <c r="S417" s="20" t="str">
        <f t="shared" si="175"/>
        <v>-</v>
      </c>
      <c r="T417" s="23">
        <f>COUNTIFS(O$2:O417,"="&amp;O417,I$2:I417,"="&amp;I417)-1</f>
        <v>195</v>
      </c>
      <c r="U417" s="24">
        <f t="shared" si="176"/>
        <v>0</v>
      </c>
      <c r="V417" s="21">
        <f t="shared" si="177"/>
        <v>1</v>
      </c>
      <c r="W417" s="25" t="str">
        <f t="shared" si="178"/>
        <v>50m</v>
      </c>
      <c r="X417" s="21" t="str">
        <f t="shared" si="179"/>
        <v>-50m</v>
      </c>
      <c r="Y417" s="22">
        <f t="shared" si="180"/>
        <v>0</v>
      </c>
      <c r="Z417" s="21">
        <f t="shared" si="181"/>
        <v>1</v>
      </c>
    </row>
    <row r="418" spans="7:26">
      <c r="G418" s="108"/>
      <c r="H418" s="91" t="str">
        <f t="shared" si="171"/>
        <v>-</v>
      </c>
      <c r="I418" t="str">
        <f t="shared" si="167"/>
        <v>-</v>
      </c>
      <c r="J418" s="7" t="str">
        <f t="shared" si="168"/>
        <v>-</v>
      </c>
      <c r="K418" s="7" t="str">
        <f t="shared" si="169"/>
        <v>-</v>
      </c>
      <c r="L418" t="str">
        <f t="shared" si="170"/>
        <v>-</v>
      </c>
      <c r="M418" s="21" t="str">
        <f t="shared" si="164"/>
        <v>U15</v>
      </c>
      <c r="N418" s="21" t="str">
        <f t="shared" si="165"/>
        <v>M</v>
      </c>
      <c r="O418" s="21" t="str">
        <f t="shared" si="166"/>
        <v>50m</v>
      </c>
      <c r="P418" s="3" t="str">
        <f t="shared" si="172"/>
        <v>ok</v>
      </c>
      <c r="Q418" s="20" t="str">
        <f t="shared" si="173"/>
        <v>-</v>
      </c>
      <c r="R418" s="20" t="str">
        <f t="shared" si="174"/>
        <v>-</v>
      </c>
      <c r="S418" s="20" t="str">
        <f t="shared" si="175"/>
        <v>-</v>
      </c>
      <c r="T418" s="23">
        <f>COUNTIFS(O$2:O418,"="&amp;O418,I$2:I418,"="&amp;I418)-1</f>
        <v>196</v>
      </c>
      <c r="U418" s="24">
        <f t="shared" si="176"/>
        <v>0</v>
      </c>
      <c r="V418" s="21">
        <f t="shared" si="177"/>
        <v>1</v>
      </c>
      <c r="W418" s="25" t="str">
        <f t="shared" si="178"/>
        <v>50m</v>
      </c>
      <c r="X418" s="21" t="str">
        <f t="shared" si="179"/>
        <v>-50m</v>
      </c>
      <c r="Y418" s="22">
        <f t="shared" si="180"/>
        <v>0</v>
      </c>
      <c r="Z418" s="21">
        <f t="shared" si="181"/>
        <v>1</v>
      </c>
    </row>
    <row r="419" spans="7:26">
      <c r="G419" s="108"/>
      <c r="H419" s="91" t="str">
        <f t="shared" si="171"/>
        <v>-</v>
      </c>
      <c r="I419" t="str">
        <f t="shared" si="167"/>
        <v>-</v>
      </c>
      <c r="J419" s="7" t="str">
        <f t="shared" si="168"/>
        <v>-</v>
      </c>
      <c r="K419" s="7" t="str">
        <f t="shared" si="169"/>
        <v>-</v>
      </c>
      <c r="L419" t="str">
        <f t="shared" si="170"/>
        <v>-</v>
      </c>
      <c r="M419" s="21" t="str">
        <f t="shared" si="164"/>
        <v>U15</v>
      </c>
      <c r="N419" s="21" t="str">
        <f t="shared" si="165"/>
        <v>M</v>
      </c>
      <c r="O419" s="21" t="str">
        <f t="shared" si="166"/>
        <v>50m</v>
      </c>
      <c r="P419" s="3" t="str">
        <f t="shared" si="172"/>
        <v>ok</v>
      </c>
      <c r="Q419" s="20" t="str">
        <f t="shared" si="173"/>
        <v>-</v>
      </c>
      <c r="R419" s="20" t="str">
        <f t="shared" si="174"/>
        <v>-</v>
      </c>
      <c r="S419" s="20" t="str">
        <f t="shared" si="175"/>
        <v>-</v>
      </c>
      <c r="T419" s="23">
        <f>COUNTIFS(O$2:O419,"="&amp;O419,I$2:I419,"="&amp;I419)-1</f>
        <v>197</v>
      </c>
      <c r="U419" s="24">
        <f t="shared" si="176"/>
        <v>0</v>
      </c>
      <c r="V419" s="21">
        <f t="shared" si="177"/>
        <v>1</v>
      </c>
      <c r="W419" s="25" t="str">
        <f t="shared" si="178"/>
        <v>50m</v>
      </c>
      <c r="X419" s="21" t="str">
        <f t="shared" si="179"/>
        <v>-50m</v>
      </c>
      <c r="Y419" s="22">
        <f t="shared" si="180"/>
        <v>0</v>
      </c>
      <c r="Z419" s="21">
        <f t="shared" si="181"/>
        <v>1</v>
      </c>
    </row>
    <row r="420" spans="7:26">
      <c r="G420" s="108"/>
      <c r="H420" s="91" t="str">
        <f t="shared" si="171"/>
        <v>-</v>
      </c>
      <c r="I420" t="str">
        <f t="shared" si="167"/>
        <v>-</v>
      </c>
      <c r="J420" s="7" t="str">
        <f t="shared" si="168"/>
        <v>-</v>
      </c>
      <c r="K420" s="7" t="str">
        <f t="shared" si="169"/>
        <v>-</v>
      </c>
      <c r="L420" t="str">
        <f t="shared" si="170"/>
        <v>-</v>
      </c>
      <c r="M420" s="21" t="str">
        <f t="shared" si="164"/>
        <v>U15</v>
      </c>
      <c r="N420" s="21" t="str">
        <f t="shared" si="165"/>
        <v>M</v>
      </c>
      <c r="O420" s="21" t="str">
        <f t="shared" si="166"/>
        <v>50m</v>
      </c>
      <c r="P420" s="3" t="str">
        <f t="shared" si="172"/>
        <v>ok</v>
      </c>
      <c r="Q420" s="20" t="str">
        <f t="shared" si="173"/>
        <v>-</v>
      </c>
      <c r="R420" s="20" t="str">
        <f t="shared" si="174"/>
        <v>-</v>
      </c>
      <c r="S420" s="20" t="str">
        <f t="shared" si="175"/>
        <v>-</v>
      </c>
      <c r="T420" s="23">
        <f>COUNTIFS(O$2:O420,"="&amp;O420,I$2:I420,"="&amp;I420)-1</f>
        <v>198</v>
      </c>
      <c r="U420" s="24">
        <f t="shared" si="176"/>
        <v>0</v>
      </c>
      <c r="V420" s="21">
        <f t="shared" si="177"/>
        <v>1</v>
      </c>
      <c r="W420" s="25" t="str">
        <f t="shared" si="178"/>
        <v>50m</v>
      </c>
      <c r="X420" s="21" t="str">
        <f t="shared" si="179"/>
        <v>-50m</v>
      </c>
      <c r="Y420" s="22">
        <f t="shared" si="180"/>
        <v>0</v>
      </c>
      <c r="Z420" s="21">
        <f t="shared" si="181"/>
        <v>1</v>
      </c>
    </row>
    <row r="421" spans="7:26">
      <c r="G421" s="108"/>
      <c r="H421" s="91" t="str">
        <f t="shared" si="171"/>
        <v>-</v>
      </c>
      <c r="I421" t="str">
        <f t="shared" si="167"/>
        <v>-</v>
      </c>
      <c r="J421" s="7" t="str">
        <f t="shared" si="168"/>
        <v>-</v>
      </c>
      <c r="K421" s="7" t="str">
        <f t="shared" si="169"/>
        <v>-</v>
      </c>
      <c r="L421" t="str">
        <f t="shared" si="170"/>
        <v>-</v>
      </c>
      <c r="M421" s="21" t="str">
        <f t="shared" si="164"/>
        <v>U15</v>
      </c>
      <c r="N421" s="21" t="str">
        <f t="shared" si="165"/>
        <v>M</v>
      </c>
      <c r="O421" s="21" t="str">
        <f t="shared" si="166"/>
        <v>50m</v>
      </c>
      <c r="P421" s="3" t="str">
        <f t="shared" si="172"/>
        <v>ok</v>
      </c>
      <c r="Q421" s="20" t="str">
        <f t="shared" si="173"/>
        <v>-</v>
      </c>
      <c r="R421" s="20" t="str">
        <f t="shared" si="174"/>
        <v>-</v>
      </c>
      <c r="S421" s="20" t="str">
        <f t="shared" si="175"/>
        <v>-</v>
      </c>
      <c r="T421" s="23">
        <f>COUNTIFS(O$2:O421,"="&amp;O421,I$2:I421,"="&amp;I421)-1</f>
        <v>199</v>
      </c>
      <c r="U421" s="24">
        <f t="shared" si="176"/>
        <v>0</v>
      </c>
      <c r="V421" s="21">
        <f t="shared" si="177"/>
        <v>1</v>
      </c>
      <c r="W421" s="25" t="str">
        <f t="shared" si="178"/>
        <v>50m</v>
      </c>
      <c r="X421" s="21" t="str">
        <f t="shared" si="179"/>
        <v>-50m</v>
      </c>
      <c r="Y421" s="22">
        <f t="shared" si="180"/>
        <v>0</v>
      </c>
      <c r="Z421" s="21">
        <f t="shared" si="181"/>
        <v>1</v>
      </c>
    </row>
    <row r="422" spans="7:26">
      <c r="G422" s="108"/>
      <c r="H422" s="91" t="str">
        <f t="shared" si="171"/>
        <v>-</v>
      </c>
      <c r="I422" t="str">
        <f t="shared" si="167"/>
        <v>-</v>
      </c>
      <c r="J422" s="7" t="str">
        <f t="shared" si="168"/>
        <v>-</v>
      </c>
      <c r="K422" s="7" t="str">
        <f t="shared" si="169"/>
        <v>-</v>
      </c>
      <c r="L422" t="str">
        <f t="shared" si="170"/>
        <v>-</v>
      </c>
      <c r="M422" s="21" t="str">
        <f t="shared" si="164"/>
        <v>U15</v>
      </c>
      <c r="N422" s="21" t="str">
        <f t="shared" si="165"/>
        <v>M</v>
      </c>
      <c r="O422" s="21" t="str">
        <f t="shared" si="166"/>
        <v>50m</v>
      </c>
      <c r="P422" s="3" t="str">
        <f t="shared" si="172"/>
        <v>ok</v>
      </c>
      <c r="Q422" s="20" t="str">
        <f t="shared" si="173"/>
        <v>-</v>
      </c>
      <c r="R422" s="20" t="str">
        <f t="shared" si="174"/>
        <v>-</v>
      </c>
      <c r="S422" s="20" t="str">
        <f t="shared" si="175"/>
        <v>-</v>
      </c>
      <c r="T422" s="23">
        <f>COUNTIFS(O$2:O422,"="&amp;O422,I$2:I422,"="&amp;I422)-1</f>
        <v>200</v>
      </c>
      <c r="U422" s="24">
        <f t="shared" si="176"/>
        <v>0</v>
      </c>
      <c r="V422" s="21">
        <f t="shared" si="177"/>
        <v>1</v>
      </c>
      <c r="W422" s="25" t="str">
        <f t="shared" si="178"/>
        <v>50m</v>
      </c>
      <c r="X422" s="21" t="str">
        <f t="shared" si="179"/>
        <v>-50m</v>
      </c>
      <c r="Y422" s="22">
        <f t="shared" si="180"/>
        <v>0</v>
      </c>
      <c r="Z422" s="21">
        <f t="shared" si="181"/>
        <v>1</v>
      </c>
    </row>
    <row r="423" spans="7:26">
      <c r="G423" s="108"/>
      <c r="H423" s="91" t="str">
        <f t="shared" si="171"/>
        <v>-</v>
      </c>
      <c r="I423" t="str">
        <f t="shared" si="167"/>
        <v>-</v>
      </c>
      <c r="J423" s="7" t="str">
        <f t="shared" si="168"/>
        <v>-</v>
      </c>
      <c r="K423" s="7" t="str">
        <f t="shared" si="169"/>
        <v>-</v>
      </c>
      <c r="L423" t="str">
        <f t="shared" si="170"/>
        <v>-</v>
      </c>
      <c r="M423" s="21" t="str">
        <f t="shared" si="164"/>
        <v>U15</v>
      </c>
      <c r="N423" s="21" t="str">
        <f t="shared" si="165"/>
        <v>M</v>
      </c>
      <c r="O423" s="21" t="str">
        <f t="shared" si="166"/>
        <v>50m</v>
      </c>
      <c r="P423" s="3" t="str">
        <f t="shared" si="172"/>
        <v>ok</v>
      </c>
      <c r="Q423" s="20" t="str">
        <f t="shared" si="173"/>
        <v>-</v>
      </c>
      <c r="R423" s="20" t="str">
        <f t="shared" si="174"/>
        <v>-</v>
      </c>
      <c r="S423" s="20" t="str">
        <f t="shared" si="175"/>
        <v>-</v>
      </c>
      <c r="T423" s="23">
        <f>COUNTIFS(O$2:O423,"="&amp;O423,I$2:I423,"="&amp;I423)-1</f>
        <v>201</v>
      </c>
      <c r="U423" s="24">
        <f t="shared" si="176"/>
        <v>0</v>
      </c>
      <c r="V423" s="21">
        <f t="shared" si="177"/>
        <v>1</v>
      </c>
      <c r="W423" s="25" t="str">
        <f t="shared" si="178"/>
        <v>50m</v>
      </c>
      <c r="X423" s="21" t="str">
        <f t="shared" si="179"/>
        <v>-50m</v>
      </c>
      <c r="Y423" s="22">
        <f t="shared" si="180"/>
        <v>0</v>
      </c>
      <c r="Z423" s="21">
        <f t="shared" si="181"/>
        <v>1</v>
      </c>
    </row>
    <row r="424" spans="7:26">
      <c r="G424" s="108"/>
      <c r="H424" s="91" t="str">
        <f t="shared" si="171"/>
        <v>-</v>
      </c>
      <c r="I424" t="str">
        <f t="shared" si="167"/>
        <v>-</v>
      </c>
      <c r="J424" s="7" t="str">
        <f t="shared" si="168"/>
        <v>-</v>
      </c>
      <c r="K424" s="7" t="str">
        <f t="shared" si="169"/>
        <v>-</v>
      </c>
      <c r="L424" t="str">
        <f t="shared" si="170"/>
        <v>-</v>
      </c>
      <c r="M424" s="21" t="str">
        <f t="shared" si="164"/>
        <v>U15</v>
      </c>
      <c r="N424" s="21" t="str">
        <f t="shared" si="165"/>
        <v>M</v>
      </c>
      <c r="O424" s="21" t="str">
        <f t="shared" si="166"/>
        <v>50m</v>
      </c>
      <c r="P424" s="3" t="str">
        <f t="shared" si="172"/>
        <v>ok</v>
      </c>
      <c r="Q424" s="20" t="str">
        <f t="shared" si="173"/>
        <v>-</v>
      </c>
      <c r="R424" s="20" t="str">
        <f t="shared" si="174"/>
        <v>-</v>
      </c>
      <c r="S424" s="20" t="str">
        <f t="shared" si="175"/>
        <v>-</v>
      </c>
      <c r="T424" s="23">
        <f>COUNTIFS(O$2:O424,"="&amp;O424,I$2:I424,"="&amp;I424)-1</f>
        <v>202</v>
      </c>
      <c r="U424" s="24">
        <f t="shared" si="176"/>
        <v>0</v>
      </c>
      <c r="V424" s="21">
        <f t="shared" si="177"/>
        <v>1</v>
      </c>
      <c r="W424" s="25" t="str">
        <f t="shared" si="178"/>
        <v>50m</v>
      </c>
      <c r="X424" s="21" t="str">
        <f t="shared" si="179"/>
        <v>-50m</v>
      </c>
      <c r="Y424" s="22">
        <f t="shared" si="180"/>
        <v>0</v>
      </c>
      <c r="Z424" s="21">
        <f t="shared" si="181"/>
        <v>1</v>
      </c>
    </row>
    <row r="425" spans="7:26">
      <c r="G425" s="108"/>
      <c r="H425" s="91" t="str">
        <f t="shared" si="171"/>
        <v>-</v>
      </c>
      <c r="I425" t="str">
        <f t="shared" si="167"/>
        <v>-</v>
      </c>
      <c r="J425" s="7" t="str">
        <f t="shared" si="168"/>
        <v>-</v>
      </c>
      <c r="K425" s="7" t="str">
        <f t="shared" si="169"/>
        <v>-</v>
      </c>
      <c r="L425" t="str">
        <f t="shared" si="170"/>
        <v>-</v>
      </c>
      <c r="M425" s="21" t="str">
        <f t="shared" si="164"/>
        <v>U15</v>
      </c>
      <c r="N425" s="21" t="str">
        <f t="shared" si="165"/>
        <v>M</v>
      </c>
      <c r="O425" s="21" t="str">
        <f t="shared" si="166"/>
        <v>50m</v>
      </c>
      <c r="P425" s="3" t="str">
        <f t="shared" si="172"/>
        <v>ok</v>
      </c>
      <c r="Q425" s="20" t="str">
        <f t="shared" si="173"/>
        <v>-</v>
      </c>
      <c r="R425" s="20" t="str">
        <f t="shared" si="174"/>
        <v>-</v>
      </c>
      <c r="S425" s="20" t="str">
        <f t="shared" si="175"/>
        <v>-</v>
      </c>
      <c r="T425" s="23">
        <f>COUNTIFS(O$2:O425,"="&amp;O425,I$2:I425,"="&amp;I425)-1</f>
        <v>203</v>
      </c>
      <c r="U425" s="24">
        <f t="shared" si="176"/>
        <v>0</v>
      </c>
      <c r="V425" s="21">
        <f t="shared" si="177"/>
        <v>1</v>
      </c>
      <c r="W425" s="25" t="str">
        <f t="shared" si="178"/>
        <v>50m</v>
      </c>
      <c r="X425" s="21" t="str">
        <f t="shared" si="179"/>
        <v>-50m</v>
      </c>
      <c r="Y425" s="22">
        <f t="shared" si="180"/>
        <v>0</v>
      </c>
      <c r="Z425" s="21">
        <f t="shared" si="181"/>
        <v>1</v>
      </c>
    </row>
    <row r="426" spans="7:26">
      <c r="G426" s="108"/>
      <c r="H426" s="91" t="str">
        <f t="shared" si="171"/>
        <v>-</v>
      </c>
      <c r="I426" t="str">
        <f t="shared" si="167"/>
        <v>-</v>
      </c>
      <c r="J426" s="7" t="str">
        <f t="shared" si="168"/>
        <v>-</v>
      </c>
      <c r="K426" s="7" t="str">
        <f t="shared" si="169"/>
        <v>-</v>
      </c>
      <c r="L426" t="str">
        <f t="shared" si="170"/>
        <v>-</v>
      </c>
      <c r="M426" s="21" t="str">
        <f t="shared" si="164"/>
        <v>U15</v>
      </c>
      <c r="N426" s="21" t="str">
        <f t="shared" si="165"/>
        <v>M</v>
      </c>
      <c r="O426" s="21" t="str">
        <f t="shared" si="166"/>
        <v>50m</v>
      </c>
      <c r="P426" s="3" t="str">
        <f t="shared" si="172"/>
        <v>ok</v>
      </c>
      <c r="Q426" s="20" t="str">
        <f t="shared" si="173"/>
        <v>-</v>
      </c>
      <c r="R426" s="20" t="str">
        <f t="shared" si="174"/>
        <v>-</v>
      </c>
      <c r="S426" s="20" t="str">
        <f t="shared" si="175"/>
        <v>-</v>
      </c>
      <c r="T426" s="23">
        <f>COUNTIFS(O$2:O426,"="&amp;O426,I$2:I426,"="&amp;I426)-1</f>
        <v>204</v>
      </c>
      <c r="U426" s="24">
        <f t="shared" si="176"/>
        <v>0</v>
      </c>
      <c r="V426" s="21">
        <f t="shared" si="177"/>
        <v>1</v>
      </c>
      <c r="W426" s="25" t="str">
        <f t="shared" si="178"/>
        <v>50m</v>
      </c>
      <c r="X426" s="21" t="str">
        <f t="shared" si="179"/>
        <v>-50m</v>
      </c>
      <c r="Y426" s="22">
        <f t="shared" si="180"/>
        <v>0</v>
      </c>
      <c r="Z426" s="21">
        <f t="shared" si="181"/>
        <v>1</v>
      </c>
    </row>
    <row r="427" spans="7:26">
      <c r="G427" s="108"/>
      <c r="H427" s="91" t="str">
        <f t="shared" si="171"/>
        <v>-</v>
      </c>
      <c r="I427" t="str">
        <f t="shared" si="167"/>
        <v>-</v>
      </c>
      <c r="J427" s="7" t="str">
        <f t="shared" si="168"/>
        <v>-</v>
      </c>
      <c r="K427" s="7" t="str">
        <f t="shared" si="169"/>
        <v>-</v>
      </c>
      <c r="L427" t="str">
        <f t="shared" si="170"/>
        <v>-</v>
      </c>
      <c r="M427" s="21" t="str">
        <f t="shared" si="164"/>
        <v>U15</v>
      </c>
      <c r="N427" s="21" t="str">
        <f t="shared" si="165"/>
        <v>M</v>
      </c>
      <c r="O427" s="21" t="str">
        <f t="shared" si="166"/>
        <v>50m</v>
      </c>
      <c r="P427" s="3" t="str">
        <f t="shared" si="172"/>
        <v>ok</v>
      </c>
      <c r="Q427" s="20" t="str">
        <f t="shared" si="173"/>
        <v>-</v>
      </c>
      <c r="R427" s="20" t="str">
        <f t="shared" si="174"/>
        <v>-</v>
      </c>
      <c r="S427" s="20" t="str">
        <f t="shared" si="175"/>
        <v>-</v>
      </c>
      <c r="T427" s="23">
        <f>COUNTIFS(O$2:O427,"="&amp;O427,I$2:I427,"="&amp;I427)-1</f>
        <v>205</v>
      </c>
      <c r="U427" s="24">
        <f t="shared" si="176"/>
        <v>0</v>
      </c>
      <c r="V427" s="21">
        <f t="shared" si="177"/>
        <v>1</v>
      </c>
      <c r="W427" s="25" t="str">
        <f t="shared" si="178"/>
        <v>50m</v>
      </c>
      <c r="X427" s="21" t="str">
        <f t="shared" si="179"/>
        <v>-50m</v>
      </c>
      <c r="Y427" s="22">
        <f t="shared" si="180"/>
        <v>0</v>
      </c>
      <c r="Z427" s="21">
        <f t="shared" si="181"/>
        <v>1</v>
      </c>
    </row>
    <row r="428" spans="7:26">
      <c r="G428" s="108"/>
      <c r="H428" s="91" t="str">
        <f t="shared" si="171"/>
        <v>-</v>
      </c>
      <c r="I428" t="str">
        <f t="shared" si="167"/>
        <v>-</v>
      </c>
      <c r="J428" s="7" t="str">
        <f t="shared" si="168"/>
        <v>-</v>
      </c>
      <c r="K428" s="7" t="str">
        <f t="shared" si="169"/>
        <v>-</v>
      </c>
      <c r="L428" t="str">
        <f t="shared" si="170"/>
        <v>-</v>
      </c>
      <c r="M428" s="21" t="str">
        <f t="shared" si="164"/>
        <v>U15</v>
      </c>
      <c r="N428" s="21" t="str">
        <f t="shared" si="165"/>
        <v>M</v>
      </c>
      <c r="O428" s="21" t="str">
        <f t="shared" si="166"/>
        <v>50m</v>
      </c>
      <c r="P428" s="3" t="str">
        <f t="shared" si="172"/>
        <v>ok</v>
      </c>
      <c r="Q428" s="20" t="str">
        <f t="shared" si="173"/>
        <v>-</v>
      </c>
      <c r="R428" s="20" t="str">
        <f t="shared" si="174"/>
        <v>-</v>
      </c>
      <c r="S428" s="20" t="str">
        <f t="shared" si="175"/>
        <v>-</v>
      </c>
      <c r="T428" s="23">
        <f>COUNTIFS(O$2:O428,"="&amp;O428,I$2:I428,"="&amp;I428)-1</f>
        <v>206</v>
      </c>
      <c r="U428" s="24">
        <f t="shared" si="176"/>
        <v>0</v>
      </c>
      <c r="V428" s="21">
        <f t="shared" si="177"/>
        <v>1</v>
      </c>
      <c r="W428" s="25" t="str">
        <f t="shared" si="178"/>
        <v>50m</v>
      </c>
      <c r="X428" s="21" t="str">
        <f t="shared" si="179"/>
        <v>-50m</v>
      </c>
      <c r="Y428" s="22">
        <f t="shared" si="180"/>
        <v>0</v>
      </c>
      <c r="Z428" s="21">
        <f t="shared" si="181"/>
        <v>1</v>
      </c>
    </row>
    <row r="429" spans="7:26">
      <c r="G429" s="108"/>
      <c r="H429" s="91" t="str">
        <f t="shared" si="171"/>
        <v>-</v>
      </c>
      <c r="I429" t="str">
        <f t="shared" si="167"/>
        <v>-</v>
      </c>
      <c r="J429" s="7" t="str">
        <f t="shared" si="168"/>
        <v>-</v>
      </c>
      <c r="K429" s="7" t="str">
        <f t="shared" si="169"/>
        <v>-</v>
      </c>
      <c r="L429" t="str">
        <f t="shared" si="170"/>
        <v>-</v>
      </c>
      <c r="M429" s="21" t="str">
        <f t="shared" si="164"/>
        <v>U15</v>
      </c>
      <c r="N429" s="21" t="str">
        <f t="shared" si="165"/>
        <v>M</v>
      </c>
      <c r="O429" s="21" t="str">
        <f t="shared" si="166"/>
        <v>50m</v>
      </c>
      <c r="P429" s="3" t="str">
        <f t="shared" si="172"/>
        <v>ok</v>
      </c>
      <c r="Q429" s="20" t="str">
        <f t="shared" si="173"/>
        <v>-</v>
      </c>
      <c r="R429" s="20" t="str">
        <f t="shared" si="174"/>
        <v>-</v>
      </c>
      <c r="S429" s="20" t="str">
        <f t="shared" si="175"/>
        <v>-</v>
      </c>
      <c r="T429" s="23">
        <f>COUNTIFS(O$2:O429,"="&amp;O429,I$2:I429,"="&amp;I429)-1</f>
        <v>207</v>
      </c>
      <c r="U429" s="24">
        <f t="shared" si="176"/>
        <v>0</v>
      </c>
      <c r="V429" s="21">
        <f t="shared" si="177"/>
        <v>1</v>
      </c>
      <c r="W429" s="25" t="str">
        <f t="shared" si="178"/>
        <v>50m</v>
      </c>
      <c r="X429" s="21" t="str">
        <f t="shared" si="179"/>
        <v>-50m</v>
      </c>
      <c r="Y429" s="22">
        <f t="shared" si="180"/>
        <v>0</v>
      </c>
      <c r="Z429" s="21">
        <f t="shared" si="181"/>
        <v>1</v>
      </c>
    </row>
    <row r="430" spans="7:26">
      <c r="G430" s="108"/>
      <c r="H430" s="91" t="str">
        <f t="shared" si="171"/>
        <v>-</v>
      </c>
      <c r="I430" t="str">
        <f t="shared" si="167"/>
        <v>-</v>
      </c>
      <c r="J430" s="7" t="str">
        <f t="shared" si="168"/>
        <v>-</v>
      </c>
      <c r="K430" s="7" t="str">
        <f t="shared" si="169"/>
        <v>-</v>
      </c>
      <c r="L430" t="str">
        <f t="shared" si="170"/>
        <v>-</v>
      </c>
      <c r="M430" s="21" t="str">
        <f t="shared" si="164"/>
        <v>U15</v>
      </c>
      <c r="N430" s="21" t="str">
        <f t="shared" si="165"/>
        <v>M</v>
      </c>
      <c r="O430" s="21" t="str">
        <f t="shared" si="166"/>
        <v>50m</v>
      </c>
      <c r="P430" s="3" t="str">
        <f t="shared" si="172"/>
        <v>ok</v>
      </c>
      <c r="Q430" s="20" t="str">
        <f t="shared" si="173"/>
        <v>-</v>
      </c>
      <c r="R430" s="20" t="str">
        <f t="shared" si="174"/>
        <v>-</v>
      </c>
      <c r="S430" s="20" t="str">
        <f t="shared" si="175"/>
        <v>-</v>
      </c>
      <c r="T430" s="23">
        <f>COUNTIFS(O$2:O430,"="&amp;O430,I$2:I430,"="&amp;I430)-1</f>
        <v>208</v>
      </c>
      <c r="U430" s="24">
        <f t="shared" si="176"/>
        <v>0</v>
      </c>
      <c r="V430" s="21">
        <f t="shared" si="177"/>
        <v>1</v>
      </c>
      <c r="W430" s="25" t="str">
        <f t="shared" si="178"/>
        <v>50m</v>
      </c>
      <c r="X430" s="21" t="str">
        <f t="shared" si="179"/>
        <v>-50m</v>
      </c>
      <c r="Y430" s="22">
        <f t="shared" si="180"/>
        <v>0</v>
      </c>
      <c r="Z430" s="21">
        <f t="shared" si="181"/>
        <v>1</v>
      </c>
    </row>
    <row r="431" spans="7:26">
      <c r="G431" s="108"/>
      <c r="H431" s="91" t="str">
        <f t="shared" si="171"/>
        <v>-</v>
      </c>
      <c r="I431" t="str">
        <f t="shared" si="167"/>
        <v>-</v>
      </c>
      <c r="J431" s="7" t="str">
        <f t="shared" si="168"/>
        <v>-</v>
      </c>
      <c r="K431" s="7" t="str">
        <f t="shared" si="169"/>
        <v>-</v>
      </c>
      <c r="L431" t="str">
        <f t="shared" si="170"/>
        <v>-</v>
      </c>
      <c r="M431" s="21" t="str">
        <f t="shared" si="164"/>
        <v>U15</v>
      </c>
      <c r="N431" s="21" t="str">
        <f t="shared" si="165"/>
        <v>M</v>
      </c>
      <c r="O431" s="21" t="str">
        <f t="shared" si="166"/>
        <v>50m</v>
      </c>
      <c r="P431" s="3" t="str">
        <f t="shared" si="172"/>
        <v>ok</v>
      </c>
      <c r="Q431" s="20" t="str">
        <f t="shared" si="173"/>
        <v>-</v>
      </c>
      <c r="R431" s="20" t="str">
        <f t="shared" si="174"/>
        <v>-</v>
      </c>
      <c r="S431" s="20" t="str">
        <f t="shared" si="175"/>
        <v>-</v>
      </c>
      <c r="T431" s="23">
        <f>COUNTIFS(O$2:O431,"="&amp;O431,I$2:I431,"="&amp;I431)-1</f>
        <v>209</v>
      </c>
      <c r="U431" s="24">
        <f t="shared" si="176"/>
        <v>0</v>
      </c>
      <c r="V431" s="21">
        <f t="shared" si="177"/>
        <v>1</v>
      </c>
      <c r="W431" s="25" t="str">
        <f t="shared" si="178"/>
        <v>50m</v>
      </c>
      <c r="X431" s="21" t="str">
        <f t="shared" si="179"/>
        <v>-50m</v>
      </c>
      <c r="Y431" s="22">
        <f t="shared" si="180"/>
        <v>0</v>
      </c>
      <c r="Z431" s="21">
        <f t="shared" si="181"/>
        <v>1</v>
      </c>
    </row>
    <row r="432" spans="7:26">
      <c r="G432" s="108"/>
      <c r="H432" s="91" t="str">
        <f t="shared" si="171"/>
        <v>-</v>
      </c>
      <c r="I432" t="str">
        <f t="shared" si="167"/>
        <v>-</v>
      </c>
      <c r="J432" s="7" t="str">
        <f t="shared" si="168"/>
        <v>-</v>
      </c>
      <c r="K432" s="7" t="str">
        <f t="shared" si="169"/>
        <v>-</v>
      </c>
      <c r="L432" t="str">
        <f t="shared" si="170"/>
        <v>-</v>
      </c>
      <c r="M432" s="21" t="str">
        <f t="shared" si="164"/>
        <v>U15</v>
      </c>
      <c r="N432" s="21" t="str">
        <f t="shared" si="165"/>
        <v>M</v>
      </c>
      <c r="O432" s="21" t="str">
        <f t="shared" si="166"/>
        <v>50m</v>
      </c>
      <c r="P432" s="3" t="str">
        <f t="shared" si="172"/>
        <v>ok</v>
      </c>
      <c r="Q432" s="20" t="str">
        <f t="shared" si="173"/>
        <v>-</v>
      </c>
      <c r="R432" s="20" t="str">
        <f t="shared" si="174"/>
        <v>-</v>
      </c>
      <c r="S432" s="20" t="str">
        <f t="shared" si="175"/>
        <v>-</v>
      </c>
      <c r="T432" s="23">
        <f>COUNTIFS(O$2:O432,"="&amp;O432,I$2:I432,"="&amp;I432)-1</f>
        <v>210</v>
      </c>
      <c r="U432" s="24">
        <f t="shared" si="176"/>
        <v>0</v>
      </c>
      <c r="V432" s="21">
        <f t="shared" si="177"/>
        <v>1</v>
      </c>
      <c r="W432" s="25" t="str">
        <f t="shared" si="178"/>
        <v>50m</v>
      </c>
      <c r="X432" s="21" t="str">
        <f t="shared" si="179"/>
        <v>-50m</v>
      </c>
      <c r="Y432" s="22">
        <f t="shared" si="180"/>
        <v>0</v>
      </c>
      <c r="Z432" s="21">
        <f t="shared" si="181"/>
        <v>1</v>
      </c>
    </row>
    <row r="433" spans="7:26">
      <c r="G433" s="108"/>
      <c r="H433" s="91" t="str">
        <f t="shared" si="171"/>
        <v>-</v>
      </c>
      <c r="I433" t="str">
        <f t="shared" si="167"/>
        <v>-</v>
      </c>
      <c r="J433" s="7" t="str">
        <f t="shared" si="168"/>
        <v>-</v>
      </c>
      <c r="K433" s="7" t="str">
        <f t="shared" si="169"/>
        <v>-</v>
      </c>
      <c r="L433" t="str">
        <f t="shared" si="170"/>
        <v>-</v>
      </c>
      <c r="M433" s="21" t="str">
        <f t="shared" si="164"/>
        <v>U15</v>
      </c>
      <c r="N433" s="21" t="str">
        <f t="shared" si="165"/>
        <v>M</v>
      </c>
      <c r="O433" s="21" t="str">
        <f t="shared" si="166"/>
        <v>50m</v>
      </c>
      <c r="P433" s="3" t="str">
        <f t="shared" si="172"/>
        <v>ok</v>
      </c>
      <c r="Q433" s="20" t="str">
        <f t="shared" si="173"/>
        <v>-</v>
      </c>
      <c r="R433" s="20" t="str">
        <f t="shared" si="174"/>
        <v>-</v>
      </c>
      <c r="S433" s="20" t="str">
        <f t="shared" si="175"/>
        <v>-</v>
      </c>
      <c r="T433" s="23">
        <f>COUNTIFS(O$2:O433,"="&amp;O433,I$2:I433,"="&amp;I433)-1</f>
        <v>211</v>
      </c>
      <c r="U433" s="24">
        <f t="shared" si="176"/>
        <v>0</v>
      </c>
      <c r="V433" s="21">
        <f t="shared" si="177"/>
        <v>1</v>
      </c>
      <c r="W433" s="25" t="str">
        <f t="shared" si="178"/>
        <v>50m</v>
      </c>
      <c r="X433" s="21" t="str">
        <f t="shared" si="179"/>
        <v>-50m</v>
      </c>
      <c r="Y433" s="22">
        <f t="shared" si="180"/>
        <v>0</v>
      </c>
      <c r="Z433" s="21">
        <f t="shared" si="181"/>
        <v>1</v>
      </c>
    </row>
    <row r="434" spans="7:26">
      <c r="G434" s="108"/>
      <c r="H434" s="91" t="str">
        <f t="shared" si="171"/>
        <v>-</v>
      </c>
      <c r="I434" t="str">
        <f t="shared" si="167"/>
        <v>-</v>
      </c>
      <c r="J434" s="7" t="str">
        <f t="shared" si="168"/>
        <v>-</v>
      </c>
      <c r="K434" s="7" t="str">
        <f t="shared" si="169"/>
        <v>-</v>
      </c>
      <c r="L434" t="str">
        <f t="shared" si="170"/>
        <v>-</v>
      </c>
      <c r="M434" s="21" t="str">
        <f t="shared" si="164"/>
        <v>U15</v>
      </c>
      <c r="N434" s="21" t="str">
        <f t="shared" si="165"/>
        <v>M</v>
      </c>
      <c r="O434" s="21" t="str">
        <f t="shared" si="166"/>
        <v>50m</v>
      </c>
      <c r="P434" s="3" t="str">
        <f t="shared" si="172"/>
        <v>ok</v>
      </c>
      <c r="Q434" s="20" t="str">
        <f t="shared" si="173"/>
        <v>-</v>
      </c>
      <c r="R434" s="20" t="str">
        <f t="shared" si="174"/>
        <v>-</v>
      </c>
      <c r="S434" s="20" t="str">
        <f t="shared" si="175"/>
        <v>-</v>
      </c>
      <c r="T434" s="23">
        <f>COUNTIFS(O$2:O434,"="&amp;O434,I$2:I434,"="&amp;I434)-1</f>
        <v>212</v>
      </c>
      <c r="U434" s="24">
        <f t="shared" si="176"/>
        <v>0</v>
      </c>
      <c r="V434" s="21">
        <f t="shared" si="177"/>
        <v>1</v>
      </c>
      <c r="W434" s="25" t="str">
        <f t="shared" si="178"/>
        <v>50m</v>
      </c>
      <c r="X434" s="21" t="str">
        <f t="shared" si="179"/>
        <v>-50m</v>
      </c>
      <c r="Y434" s="22">
        <f t="shared" si="180"/>
        <v>0</v>
      </c>
      <c r="Z434" s="21">
        <f t="shared" si="181"/>
        <v>1</v>
      </c>
    </row>
    <row r="435" spans="7:26">
      <c r="G435" s="108"/>
      <c r="H435" s="91" t="str">
        <f t="shared" si="171"/>
        <v>-</v>
      </c>
      <c r="I435" t="str">
        <f t="shared" si="167"/>
        <v>-</v>
      </c>
      <c r="J435" s="7" t="str">
        <f t="shared" si="168"/>
        <v>-</v>
      </c>
      <c r="K435" s="7" t="str">
        <f t="shared" si="169"/>
        <v>-</v>
      </c>
      <c r="L435" t="str">
        <f t="shared" si="170"/>
        <v>-</v>
      </c>
      <c r="M435" s="21" t="str">
        <f t="shared" si="164"/>
        <v>U15</v>
      </c>
      <c r="N435" s="21" t="str">
        <f t="shared" si="165"/>
        <v>M</v>
      </c>
      <c r="O435" s="21" t="str">
        <f t="shared" si="166"/>
        <v>50m</v>
      </c>
      <c r="P435" s="3" t="str">
        <f t="shared" si="172"/>
        <v>ok</v>
      </c>
      <c r="Q435" s="20" t="str">
        <f t="shared" si="173"/>
        <v>-</v>
      </c>
      <c r="R435" s="20" t="str">
        <f t="shared" si="174"/>
        <v>-</v>
      </c>
      <c r="S435" s="20" t="str">
        <f t="shared" si="175"/>
        <v>-</v>
      </c>
      <c r="T435" s="23">
        <f>COUNTIFS(O$2:O435,"="&amp;O435,I$2:I435,"="&amp;I435)-1</f>
        <v>213</v>
      </c>
      <c r="U435" s="24">
        <f t="shared" si="176"/>
        <v>0</v>
      </c>
      <c r="V435" s="21">
        <f t="shared" si="177"/>
        <v>1</v>
      </c>
      <c r="W435" s="25" t="str">
        <f t="shared" si="178"/>
        <v>50m</v>
      </c>
      <c r="X435" s="21" t="str">
        <f t="shared" si="179"/>
        <v>-50m</v>
      </c>
      <c r="Y435" s="22">
        <f t="shared" si="180"/>
        <v>0</v>
      </c>
      <c r="Z435" s="21">
        <f t="shared" si="181"/>
        <v>1</v>
      </c>
    </row>
    <row r="436" spans="7:26">
      <c r="G436" s="108"/>
      <c r="H436" s="91" t="str">
        <f t="shared" si="171"/>
        <v>-</v>
      </c>
      <c r="I436" t="str">
        <f t="shared" si="167"/>
        <v>-</v>
      </c>
      <c r="J436" s="7" t="str">
        <f t="shared" si="168"/>
        <v>-</v>
      </c>
      <c r="K436" s="7" t="str">
        <f t="shared" si="169"/>
        <v>-</v>
      </c>
      <c r="L436" t="str">
        <f t="shared" si="170"/>
        <v>-</v>
      </c>
      <c r="M436" s="21" t="str">
        <f t="shared" si="164"/>
        <v>U15</v>
      </c>
      <c r="N436" s="21" t="str">
        <f t="shared" si="165"/>
        <v>M</v>
      </c>
      <c r="O436" s="21" t="str">
        <f t="shared" si="166"/>
        <v>50m</v>
      </c>
      <c r="P436" s="3" t="str">
        <f t="shared" si="172"/>
        <v>ok</v>
      </c>
      <c r="Q436" s="20" t="str">
        <f t="shared" si="173"/>
        <v>-</v>
      </c>
      <c r="R436" s="20" t="str">
        <f t="shared" si="174"/>
        <v>-</v>
      </c>
      <c r="S436" s="20" t="str">
        <f t="shared" si="175"/>
        <v>-</v>
      </c>
      <c r="T436" s="23">
        <f>COUNTIFS(O$2:O436,"="&amp;O436,I$2:I436,"="&amp;I436)-1</f>
        <v>214</v>
      </c>
      <c r="U436" s="24">
        <f t="shared" si="176"/>
        <v>0</v>
      </c>
      <c r="V436" s="21">
        <f t="shared" si="177"/>
        <v>1</v>
      </c>
      <c r="W436" s="25" t="str">
        <f t="shared" si="178"/>
        <v>50m</v>
      </c>
      <c r="X436" s="21" t="str">
        <f t="shared" si="179"/>
        <v>-50m</v>
      </c>
      <c r="Y436" s="22">
        <f t="shared" si="180"/>
        <v>0</v>
      </c>
      <c r="Z436" s="21">
        <f t="shared" si="181"/>
        <v>1</v>
      </c>
    </row>
    <row r="437" spans="7:26">
      <c r="G437" s="108"/>
      <c r="H437" s="91" t="str">
        <f t="shared" si="171"/>
        <v>-</v>
      </c>
      <c r="I437" t="str">
        <f t="shared" si="167"/>
        <v>-</v>
      </c>
      <c r="J437" s="7" t="str">
        <f t="shared" si="168"/>
        <v>-</v>
      </c>
      <c r="K437" s="7" t="str">
        <f t="shared" si="169"/>
        <v>-</v>
      </c>
      <c r="L437" t="str">
        <f t="shared" si="170"/>
        <v>-</v>
      </c>
      <c r="M437" s="21" t="str">
        <f t="shared" si="164"/>
        <v>U15</v>
      </c>
      <c r="N437" s="21" t="str">
        <f t="shared" si="165"/>
        <v>M</v>
      </c>
      <c r="O437" s="21" t="str">
        <f t="shared" si="166"/>
        <v>50m</v>
      </c>
      <c r="P437" s="3" t="str">
        <f t="shared" si="172"/>
        <v>ok</v>
      </c>
      <c r="Q437" s="20" t="str">
        <f t="shared" si="173"/>
        <v>-</v>
      </c>
      <c r="R437" s="20" t="str">
        <f t="shared" si="174"/>
        <v>-</v>
      </c>
      <c r="S437" s="20" t="str">
        <f t="shared" si="175"/>
        <v>-</v>
      </c>
      <c r="T437" s="23">
        <f>COUNTIFS(O$2:O437,"="&amp;O437,I$2:I437,"="&amp;I437)-1</f>
        <v>215</v>
      </c>
      <c r="U437" s="24">
        <f t="shared" si="176"/>
        <v>0</v>
      </c>
      <c r="V437" s="21">
        <f t="shared" si="177"/>
        <v>1</v>
      </c>
      <c r="W437" s="25" t="str">
        <f t="shared" si="178"/>
        <v>50m</v>
      </c>
      <c r="X437" s="21" t="str">
        <f t="shared" si="179"/>
        <v>-50m</v>
      </c>
      <c r="Y437" s="22">
        <f t="shared" si="180"/>
        <v>0</v>
      </c>
      <c r="Z437" s="21">
        <f t="shared" si="181"/>
        <v>1</v>
      </c>
    </row>
    <row r="438" spans="7:26">
      <c r="G438" s="108"/>
      <c r="H438" s="91" t="str">
        <f t="shared" si="171"/>
        <v>-</v>
      </c>
      <c r="I438" t="str">
        <f t="shared" si="167"/>
        <v>-</v>
      </c>
      <c r="J438" s="7" t="str">
        <f t="shared" si="168"/>
        <v>-</v>
      </c>
      <c r="K438" s="7" t="str">
        <f t="shared" si="169"/>
        <v>-</v>
      </c>
      <c r="L438" t="str">
        <f t="shared" si="170"/>
        <v>-</v>
      </c>
      <c r="M438" s="21" t="str">
        <f t="shared" si="164"/>
        <v>U15</v>
      </c>
      <c r="N438" s="21" t="str">
        <f t="shared" si="165"/>
        <v>M</v>
      </c>
      <c r="O438" s="21" t="str">
        <f t="shared" si="166"/>
        <v>50m</v>
      </c>
      <c r="P438" s="3" t="str">
        <f t="shared" si="172"/>
        <v>ok</v>
      </c>
      <c r="Q438" s="20" t="str">
        <f t="shared" si="173"/>
        <v>-</v>
      </c>
      <c r="R438" s="20" t="str">
        <f t="shared" si="174"/>
        <v>-</v>
      </c>
      <c r="S438" s="20" t="str">
        <f t="shared" si="175"/>
        <v>-</v>
      </c>
      <c r="T438" s="23">
        <f>COUNTIFS(O$2:O438,"="&amp;O438,I$2:I438,"="&amp;I438)-1</f>
        <v>216</v>
      </c>
      <c r="U438" s="24">
        <f t="shared" si="176"/>
        <v>0</v>
      </c>
      <c r="V438" s="21">
        <f t="shared" si="177"/>
        <v>1</v>
      </c>
      <c r="W438" s="25" t="str">
        <f t="shared" si="178"/>
        <v>50m</v>
      </c>
      <c r="X438" s="21" t="str">
        <f t="shared" si="179"/>
        <v>-50m</v>
      </c>
      <c r="Y438" s="22">
        <f t="shared" si="180"/>
        <v>0</v>
      </c>
      <c r="Z438" s="21">
        <f t="shared" si="181"/>
        <v>1</v>
      </c>
    </row>
    <row r="439" spans="7:26">
      <c r="G439" s="108"/>
      <c r="H439" s="91" t="str">
        <f t="shared" si="171"/>
        <v>-</v>
      </c>
      <c r="I439" t="str">
        <f t="shared" si="167"/>
        <v>-</v>
      </c>
      <c r="J439" s="7" t="str">
        <f t="shared" si="168"/>
        <v>-</v>
      </c>
      <c r="K439" s="7" t="str">
        <f t="shared" si="169"/>
        <v>-</v>
      </c>
      <c r="L439" t="str">
        <f t="shared" si="170"/>
        <v>-</v>
      </c>
      <c r="M439" s="21" t="str">
        <f t="shared" si="164"/>
        <v>U15</v>
      </c>
      <c r="N439" s="21" t="str">
        <f t="shared" si="165"/>
        <v>M</v>
      </c>
      <c r="O439" s="21" t="str">
        <f t="shared" si="166"/>
        <v>50m</v>
      </c>
      <c r="P439" s="3" t="str">
        <f t="shared" si="172"/>
        <v>ok</v>
      </c>
      <c r="Q439" s="20" t="str">
        <f t="shared" si="173"/>
        <v>-</v>
      </c>
      <c r="R439" s="20" t="str">
        <f t="shared" si="174"/>
        <v>-</v>
      </c>
      <c r="S439" s="20" t="str">
        <f t="shared" si="175"/>
        <v>-</v>
      </c>
      <c r="T439" s="23">
        <f>COUNTIFS(O$2:O439,"="&amp;O439,I$2:I439,"="&amp;I439)-1</f>
        <v>217</v>
      </c>
      <c r="U439" s="24">
        <f t="shared" si="176"/>
        <v>0</v>
      </c>
      <c r="V439" s="21">
        <f t="shared" si="177"/>
        <v>1</v>
      </c>
      <c r="W439" s="25" t="str">
        <f t="shared" si="178"/>
        <v>50m</v>
      </c>
      <c r="X439" s="21" t="str">
        <f t="shared" si="179"/>
        <v>-50m</v>
      </c>
      <c r="Y439" s="22">
        <f t="shared" si="180"/>
        <v>0</v>
      </c>
      <c r="Z439" s="21">
        <f t="shared" si="181"/>
        <v>1</v>
      </c>
    </row>
    <row r="440" spans="7:26">
      <c r="G440" s="108"/>
      <c r="H440" s="91" t="str">
        <f t="shared" si="171"/>
        <v>-</v>
      </c>
      <c r="I440" t="str">
        <f t="shared" si="167"/>
        <v>-</v>
      </c>
      <c r="J440" s="7" t="str">
        <f t="shared" si="168"/>
        <v>-</v>
      </c>
      <c r="K440" s="7" t="str">
        <f t="shared" si="169"/>
        <v>-</v>
      </c>
      <c r="L440" t="str">
        <f t="shared" si="170"/>
        <v>-</v>
      </c>
      <c r="M440" s="21" t="str">
        <f t="shared" si="164"/>
        <v>U15</v>
      </c>
      <c r="N440" s="21" t="str">
        <f t="shared" si="165"/>
        <v>M</v>
      </c>
      <c r="O440" s="21" t="str">
        <f t="shared" si="166"/>
        <v>50m</v>
      </c>
      <c r="P440" s="3" t="str">
        <f t="shared" si="172"/>
        <v>ok</v>
      </c>
      <c r="Q440" s="20" t="str">
        <f t="shared" si="173"/>
        <v>-</v>
      </c>
      <c r="R440" s="20" t="str">
        <f t="shared" si="174"/>
        <v>-</v>
      </c>
      <c r="S440" s="20" t="str">
        <f t="shared" si="175"/>
        <v>-</v>
      </c>
      <c r="T440" s="23">
        <f>COUNTIFS(O$2:O440,"="&amp;O440,I$2:I440,"="&amp;I440)-1</f>
        <v>218</v>
      </c>
      <c r="U440" s="24">
        <f t="shared" si="176"/>
        <v>0</v>
      </c>
      <c r="V440" s="21">
        <f t="shared" si="177"/>
        <v>1</v>
      </c>
      <c r="W440" s="25" t="str">
        <f t="shared" si="178"/>
        <v>50m</v>
      </c>
      <c r="X440" s="21" t="str">
        <f t="shared" si="179"/>
        <v>-50m</v>
      </c>
      <c r="Y440" s="22">
        <f t="shared" si="180"/>
        <v>0</v>
      </c>
      <c r="Z440" s="21">
        <f t="shared" si="181"/>
        <v>1</v>
      </c>
    </row>
    <row r="441" spans="7:26">
      <c r="G441" s="108"/>
      <c r="H441" s="91" t="str">
        <f t="shared" si="171"/>
        <v>-</v>
      </c>
      <c r="I441" t="str">
        <f t="shared" si="167"/>
        <v>-</v>
      </c>
      <c r="J441" s="7" t="str">
        <f t="shared" si="168"/>
        <v>-</v>
      </c>
      <c r="K441" s="7" t="str">
        <f t="shared" si="169"/>
        <v>-</v>
      </c>
      <c r="L441" t="str">
        <f t="shared" si="170"/>
        <v>-</v>
      </c>
      <c r="M441" s="21" t="str">
        <f t="shared" si="164"/>
        <v>U15</v>
      </c>
      <c r="N441" s="21" t="str">
        <f t="shared" si="165"/>
        <v>M</v>
      </c>
      <c r="O441" s="21" t="str">
        <f t="shared" si="166"/>
        <v>50m</v>
      </c>
      <c r="P441" s="3" t="str">
        <f t="shared" si="172"/>
        <v>ok</v>
      </c>
      <c r="Q441" s="20" t="str">
        <f t="shared" si="173"/>
        <v>-</v>
      </c>
      <c r="R441" s="20" t="str">
        <f t="shared" si="174"/>
        <v>-</v>
      </c>
      <c r="S441" s="20" t="str">
        <f t="shared" si="175"/>
        <v>-</v>
      </c>
      <c r="T441" s="23">
        <f>COUNTIFS(O$2:O441,"="&amp;O441,I$2:I441,"="&amp;I441)-1</f>
        <v>219</v>
      </c>
      <c r="U441" s="24">
        <f t="shared" si="176"/>
        <v>0</v>
      </c>
      <c r="V441" s="21">
        <f t="shared" si="177"/>
        <v>1</v>
      </c>
      <c r="W441" s="25" t="str">
        <f t="shared" si="178"/>
        <v>50m</v>
      </c>
      <c r="X441" s="21" t="str">
        <f t="shared" si="179"/>
        <v>-50m</v>
      </c>
      <c r="Y441" s="22">
        <f t="shared" si="180"/>
        <v>0</v>
      </c>
      <c r="Z441" s="21">
        <f t="shared" si="181"/>
        <v>1</v>
      </c>
    </row>
    <row r="442" spans="7:26">
      <c r="G442" s="108"/>
      <c r="H442" s="91" t="str">
        <f t="shared" si="171"/>
        <v>-</v>
      </c>
      <c r="I442" t="str">
        <f t="shared" si="167"/>
        <v>-</v>
      </c>
      <c r="J442" s="7" t="str">
        <f t="shared" si="168"/>
        <v>-</v>
      </c>
      <c r="K442" s="7" t="str">
        <f t="shared" si="169"/>
        <v>-</v>
      </c>
      <c r="L442" t="str">
        <f t="shared" si="170"/>
        <v>-</v>
      </c>
      <c r="M442" s="21" t="str">
        <f t="shared" si="164"/>
        <v>U15</v>
      </c>
      <c r="N442" s="21" t="str">
        <f t="shared" si="165"/>
        <v>M</v>
      </c>
      <c r="O442" s="21" t="str">
        <f t="shared" si="166"/>
        <v>50m</v>
      </c>
      <c r="P442" s="3" t="str">
        <f t="shared" si="172"/>
        <v>ok</v>
      </c>
      <c r="Q442" s="20" t="str">
        <f t="shared" si="173"/>
        <v>-</v>
      </c>
      <c r="R442" s="20" t="str">
        <f t="shared" si="174"/>
        <v>-</v>
      </c>
      <c r="S442" s="20" t="str">
        <f t="shared" si="175"/>
        <v>-</v>
      </c>
      <c r="T442" s="23">
        <f>COUNTIFS(O$2:O442,"="&amp;O442,I$2:I442,"="&amp;I442)-1</f>
        <v>220</v>
      </c>
      <c r="U442" s="24">
        <f t="shared" si="176"/>
        <v>0</v>
      </c>
      <c r="V442" s="21">
        <f t="shared" si="177"/>
        <v>1</v>
      </c>
      <c r="W442" s="25" t="str">
        <f t="shared" si="178"/>
        <v>50m</v>
      </c>
      <c r="X442" s="21" t="str">
        <f t="shared" si="179"/>
        <v>-50m</v>
      </c>
      <c r="Y442" s="22">
        <f t="shared" si="180"/>
        <v>0</v>
      </c>
      <c r="Z442" s="21">
        <f t="shared" si="181"/>
        <v>1</v>
      </c>
    </row>
    <row r="443" spans="7:26">
      <c r="G443" s="108"/>
      <c r="H443" s="91" t="str">
        <f t="shared" si="171"/>
        <v>-</v>
      </c>
      <c r="I443" t="str">
        <f t="shared" si="167"/>
        <v>-</v>
      </c>
      <c r="J443" s="7" t="str">
        <f t="shared" si="168"/>
        <v>-</v>
      </c>
      <c r="K443" s="7" t="str">
        <f t="shared" si="169"/>
        <v>-</v>
      </c>
      <c r="L443" t="str">
        <f t="shared" si="170"/>
        <v>-</v>
      </c>
      <c r="M443" s="21" t="str">
        <f t="shared" si="164"/>
        <v>U15</v>
      </c>
      <c r="N443" s="21" t="str">
        <f t="shared" si="165"/>
        <v>M</v>
      </c>
      <c r="O443" s="21" t="str">
        <f t="shared" si="166"/>
        <v>50m</v>
      </c>
      <c r="P443" s="3" t="str">
        <f t="shared" si="172"/>
        <v>ok</v>
      </c>
      <c r="Q443" s="20" t="str">
        <f t="shared" si="173"/>
        <v>-</v>
      </c>
      <c r="R443" s="20" t="str">
        <f t="shared" si="174"/>
        <v>-</v>
      </c>
      <c r="S443" s="20" t="str">
        <f t="shared" si="175"/>
        <v>-</v>
      </c>
      <c r="T443" s="23">
        <f>COUNTIFS(O$2:O443,"="&amp;O443,I$2:I443,"="&amp;I443)-1</f>
        <v>221</v>
      </c>
      <c r="U443" s="24">
        <f t="shared" si="176"/>
        <v>0</v>
      </c>
      <c r="V443" s="21">
        <f t="shared" si="177"/>
        <v>1</v>
      </c>
      <c r="W443" s="25" t="str">
        <f t="shared" si="178"/>
        <v>50m</v>
      </c>
      <c r="X443" s="21" t="str">
        <f t="shared" si="179"/>
        <v>-50m</v>
      </c>
      <c r="Y443" s="22">
        <f t="shared" si="180"/>
        <v>0</v>
      </c>
      <c r="Z443" s="21">
        <f t="shared" si="181"/>
        <v>1</v>
      </c>
    </row>
    <row r="444" spans="7:26">
      <c r="G444" s="108"/>
      <c r="H444" s="91" t="str">
        <f t="shared" si="171"/>
        <v>-</v>
      </c>
      <c r="I444" t="str">
        <f t="shared" si="167"/>
        <v>-</v>
      </c>
      <c r="J444" s="7" t="str">
        <f t="shared" si="168"/>
        <v>-</v>
      </c>
      <c r="K444" s="7" t="str">
        <f t="shared" si="169"/>
        <v>-</v>
      </c>
      <c r="L444" t="str">
        <f t="shared" si="170"/>
        <v>-</v>
      </c>
      <c r="M444" s="21" t="str">
        <f t="shared" si="164"/>
        <v>U15</v>
      </c>
      <c r="N444" s="21" t="str">
        <f t="shared" si="165"/>
        <v>M</v>
      </c>
      <c r="O444" s="21" t="str">
        <f t="shared" si="166"/>
        <v>50m</v>
      </c>
      <c r="P444" s="3" t="str">
        <f t="shared" si="172"/>
        <v>ok</v>
      </c>
      <c r="Q444" s="20" t="str">
        <f t="shared" si="173"/>
        <v>-</v>
      </c>
      <c r="R444" s="20" t="str">
        <f t="shared" si="174"/>
        <v>-</v>
      </c>
      <c r="S444" s="20" t="str">
        <f t="shared" si="175"/>
        <v>-</v>
      </c>
      <c r="T444" s="23">
        <f>COUNTIFS(O$2:O444,"="&amp;O444,I$2:I444,"="&amp;I444)-1</f>
        <v>222</v>
      </c>
      <c r="U444" s="24">
        <f t="shared" si="176"/>
        <v>0</v>
      </c>
      <c r="V444" s="21">
        <f t="shared" si="177"/>
        <v>1</v>
      </c>
      <c r="W444" s="25" t="str">
        <f t="shared" si="178"/>
        <v>50m</v>
      </c>
      <c r="X444" s="21" t="str">
        <f t="shared" si="179"/>
        <v>-50m</v>
      </c>
      <c r="Y444" s="22">
        <f t="shared" si="180"/>
        <v>0</v>
      </c>
      <c r="Z444" s="21">
        <f t="shared" si="181"/>
        <v>1</v>
      </c>
    </row>
    <row r="445" spans="7:26">
      <c r="G445" s="108"/>
      <c r="H445" s="91" t="str">
        <f t="shared" si="171"/>
        <v>-</v>
      </c>
      <c r="I445" t="str">
        <f t="shared" si="167"/>
        <v>-</v>
      </c>
      <c r="J445" s="7" t="str">
        <f t="shared" si="168"/>
        <v>-</v>
      </c>
      <c r="K445" s="7" t="str">
        <f t="shared" si="169"/>
        <v>-</v>
      </c>
      <c r="L445" t="str">
        <f t="shared" si="170"/>
        <v>-</v>
      </c>
      <c r="M445" s="21" t="str">
        <f t="shared" si="164"/>
        <v>U15</v>
      </c>
      <c r="N445" s="21" t="str">
        <f t="shared" si="165"/>
        <v>M</v>
      </c>
      <c r="O445" s="21" t="str">
        <f t="shared" si="166"/>
        <v>50m</v>
      </c>
      <c r="P445" s="3" t="str">
        <f t="shared" si="172"/>
        <v>ok</v>
      </c>
      <c r="Q445" s="20" t="str">
        <f t="shared" si="173"/>
        <v>-</v>
      </c>
      <c r="R445" s="20" t="str">
        <f t="shared" si="174"/>
        <v>-</v>
      </c>
      <c r="S445" s="20" t="str">
        <f t="shared" si="175"/>
        <v>-</v>
      </c>
      <c r="T445" s="23">
        <f>COUNTIFS(O$2:O445,"="&amp;O445,I$2:I445,"="&amp;I445)-1</f>
        <v>223</v>
      </c>
      <c r="U445" s="24">
        <f t="shared" si="176"/>
        <v>0</v>
      </c>
      <c r="V445" s="21">
        <f t="shared" si="177"/>
        <v>1</v>
      </c>
      <c r="W445" s="25" t="str">
        <f t="shared" si="178"/>
        <v>50m</v>
      </c>
      <c r="X445" s="21" t="str">
        <f t="shared" si="179"/>
        <v>-50m</v>
      </c>
      <c r="Y445" s="22">
        <f t="shared" si="180"/>
        <v>0</v>
      </c>
      <c r="Z445" s="21">
        <f t="shared" si="181"/>
        <v>1</v>
      </c>
    </row>
    <row r="446" spans="7:26">
      <c r="G446" s="108"/>
      <c r="H446" s="91" t="str">
        <f t="shared" si="171"/>
        <v>-</v>
      </c>
      <c r="I446" t="str">
        <f t="shared" si="167"/>
        <v>-</v>
      </c>
      <c r="J446" s="7" t="str">
        <f t="shared" si="168"/>
        <v>-</v>
      </c>
      <c r="K446" s="7" t="str">
        <f t="shared" si="169"/>
        <v>-</v>
      </c>
      <c r="L446" t="str">
        <f t="shared" si="170"/>
        <v>-</v>
      </c>
      <c r="M446" s="21" t="str">
        <f t="shared" si="164"/>
        <v>U15</v>
      </c>
      <c r="N446" s="21" t="str">
        <f t="shared" si="165"/>
        <v>M</v>
      </c>
      <c r="O446" s="21" t="str">
        <f t="shared" si="166"/>
        <v>50m</v>
      </c>
      <c r="P446" s="3" t="str">
        <f t="shared" si="172"/>
        <v>ok</v>
      </c>
      <c r="Q446" s="20" t="str">
        <f t="shared" si="173"/>
        <v>-</v>
      </c>
      <c r="R446" s="20" t="str">
        <f t="shared" si="174"/>
        <v>-</v>
      </c>
      <c r="S446" s="20" t="str">
        <f t="shared" si="175"/>
        <v>-</v>
      </c>
      <c r="T446" s="23">
        <f>COUNTIFS(O$2:O446,"="&amp;O446,I$2:I446,"="&amp;I446)-1</f>
        <v>224</v>
      </c>
      <c r="U446" s="24">
        <f t="shared" si="176"/>
        <v>0</v>
      </c>
      <c r="V446" s="21">
        <f t="shared" si="177"/>
        <v>1</v>
      </c>
      <c r="W446" s="25" t="str">
        <f t="shared" si="178"/>
        <v>50m</v>
      </c>
      <c r="X446" s="21" t="str">
        <f t="shared" si="179"/>
        <v>-50m</v>
      </c>
      <c r="Y446" s="22">
        <f t="shared" si="180"/>
        <v>0</v>
      </c>
      <c r="Z446" s="21">
        <f t="shared" si="181"/>
        <v>1</v>
      </c>
    </row>
    <row r="447" spans="7:26">
      <c r="G447" s="108"/>
      <c r="H447" s="91" t="str">
        <f t="shared" si="171"/>
        <v>-</v>
      </c>
      <c r="I447" t="str">
        <f t="shared" si="167"/>
        <v>-</v>
      </c>
      <c r="J447" s="7" t="str">
        <f t="shared" si="168"/>
        <v>-</v>
      </c>
      <c r="K447" s="7" t="str">
        <f t="shared" si="169"/>
        <v>-</v>
      </c>
      <c r="L447" t="str">
        <f t="shared" si="170"/>
        <v>-</v>
      </c>
      <c r="M447" s="21" t="str">
        <f t="shared" si="164"/>
        <v>U15</v>
      </c>
      <c r="N447" s="21" t="str">
        <f t="shared" si="165"/>
        <v>M</v>
      </c>
      <c r="O447" s="21" t="str">
        <f t="shared" si="166"/>
        <v>50m</v>
      </c>
      <c r="P447" s="3" t="str">
        <f t="shared" si="172"/>
        <v>ok</v>
      </c>
      <c r="Q447" s="20" t="str">
        <f t="shared" si="173"/>
        <v>-</v>
      </c>
      <c r="R447" s="20" t="str">
        <f t="shared" si="174"/>
        <v>-</v>
      </c>
      <c r="S447" s="20" t="str">
        <f t="shared" si="175"/>
        <v>-</v>
      </c>
      <c r="T447" s="23">
        <f>COUNTIFS(O$2:O447,"="&amp;O447,I$2:I447,"="&amp;I447)-1</f>
        <v>225</v>
      </c>
      <c r="U447" s="24">
        <f t="shared" si="176"/>
        <v>0</v>
      </c>
      <c r="V447" s="21">
        <f t="shared" si="177"/>
        <v>1</v>
      </c>
      <c r="W447" s="25" t="str">
        <f t="shared" si="178"/>
        <v>50m</v>
      </c>
      <c r="X447" s="21" t="str">
        <f t="shared" si="179"/>
        <v>-50m</v>
      </c>
      <c r="Y447" s="22">
        <f t="shared" si="180"/>
        <v>0</v>
      </c>
      <c r="Z447" s="21">
        <f t="shared" si="181"/>
        <v>1</v>
      </c>
    </row>
    <row r="448" spans="7:26">
      <c r="G448" s="108"/>
      <c r="H448" s="91" t="str">
        <f t="shared" si="171"/>
        <v>-</v>
      </c>
      <c r="I448" t="str">
        <f t="shared" si="167"/>
        <v>-</v>
      </c>
      <c r="J448" s="7" t="str">
        <f t="shared" si="168"/>
        <v>-</v>
      </c>
      <c r="K448" s="7" t="str">
        <f t="shared" si="169"/>
        <v>-</v>
      </c>
      <c r="L448" t="str">
        <f t="shared" si="170"/>
        <v>-</v>
      </c>
      <c r="M448" s="21" t="str">
        <f t="shared" si="164"/>
        <v>U15</v>
      </c>
      <c r="N448" s="21" t="str">
        <f t="shared" si="165"/>
        <v>M</v>
      </c>
      <c r="O448" s="21" t="str">
        <f t="shared" si="166"/>
        <v>50m</v>
      </c>
      <c r="P448" s="3" t="str">
        <f t="shared" si="172"/>
        <v>ok</v>
      </c>
      <c r="Q448" s="20" t="str">
        <f t="shared" si="173"/>
        <v>-</v>
      </c>
      <c r="R448" s="20" t="str">
        <f t="shared" si="174"/>
        <v>-</v>
      </c>
      <c r="S448" s="20" t="str">
        <f t="shared" si="175"/>
        <v>-</v>
      </c>
      <c r="T448" s="23">
        <f>COUNTIFS(O$2:O448,"="&amp;O448,I$2:I448,"="&amp;I448)-1</f>
        <v>226</v>
      </c>
      <c r="U448" s="24">
        <f t="shared" si="176"/>
        <v>0</v>
      </c>
      <c r="V448" s="21">
        <f t="shared" si="177"/>
        <v>1</v>
      </c>
      <c r="W448" s="25" t="str">
        <f t="shared" si="178"/>
        <v>50m</v>
      </c>
      <c r="X448" s="21" t="str">
        <f t="shared" si="179"/>
        <v>-50m</v>
      </c>
      <c r="Y448" s="22">
        <f t="shared" si="180"/>
        <v>0</v>
      </c>
      <c r="Z448" s="21">
        <f t="shared" si="181"/>
        <v>1</v>
      </c>
    </row>
    <row r="449" spans="7:26">
      <c r="G449" s="108"/>
      <c r="H449" s="91" t="str">
        <f t="shared" si="171"/>
        <v>-</v>
      </c>
      <c r="I449" t="str">
        <f t="shared" si="167"/>
        <v>-</v>
      </c>
      <c r="J449" s="7" t="str">
        <f t="shared" si="168"/>
        <v>-</v>
      </c>
      <c r="K449" s="7" t="str">
        <f t="shared" si="169"/>
        <v>-</v>
      </c>
      <c r="L449" t="str">
        <f t="shared" si="170"/>
        <v>-</v>
      </c>
      <c r="M449" s="21" t="str">
        <f t="shared" si="164"/>
        <v>U15</v>
      </c>
      <c r="N449" s="21" t="str">
        <f t="shared" si="165"/>
        <v>M</v>
      </c>
      <c r="O449" s="21" t="str">
        <f t="shared" si="166"/>
        <v>50m</v>
      </c>
      <c r="P449" s="3" t="str">
        <f t="shared" si="172"/>
        <v>ok</v>
      </c>
      <c r="Q449" s="20" t="str">
        <f t="shared" si="173"/>
        <v>-</v>
      </c>
      <c r="R449" s="20" t="str">
        <f t="shared" si="174"/>
        <v>-</v>
      </c>
      <c r="S449" s="20" t="str">
        <f t="shared" si="175"/>
        <v>-</v>
      </c>
      <c r="T449" s="23">
        <f>COUNTIFS(O$2:O449,"="&amp;O449,I$2:I449,"="&amp;I449)-1</f>
        <v>227</v>
      </c>
      <c r="U449" s="24">
        <f t="shared" si="176"/>
        <v>0</v>
      </c>
      <c r="V449" s="21">
        <f t="shared" si="177"/>
        <v>1</v>
      </c>
      <c r="W449" s="25" t="str">
        <f t="shared" si="178"/>
        <v>50m</v>
      </c>
      <c r="X449" s="21" t="str">
        <f t="shared" si="179"/>
        <v>-50m</v>
      </c>
      <c r="Y449" s="22">
        <f t="shared" si="180"/>
        <v>0</v>
      </c>
      <c r="Z449" s="21">
        <f t="shared" si="181"/>
        <v>1</v>
      </c>
    </row>
    <row r="450" spans="7:26">
      <c r="G450" s="108"/>
      <c r="H450" s="91" t="str">
        <f t="shared" si="171"/>
        <v>-</v>
      </c>
      <c r="I450" t="str">
        <f t="shared" si="167"/>
        <v>-</v>
      </c>
      <c r="J450" s="7" t="str">
        <f t="shared" si="168"/>
        <v>-</v>
      </c>
      <c r="K450" s="7" t="str">
        <f t="shared" si="169"/>
        <v>-</v>
      </c>
      <c r="L450" t="str">
        <f t="shared" si="170"/>
        <v>-</v>
      </c>
      <c r="M450" s="21" t="str">
        <f t="shared" si="164"/>
        <v>U15</v>
      </c>
      <c r="N450" s="21" t="str">
        <f t="shared" si="165"/>
        <v>M</v>
      </c>
      <c r="O450" s="21" t="str">
        <f t="shared" si="166"/>
        <v>50m</v>
      </c>
      <c r="P450" s="3" t="str">
        <f t="shared" si="172"/>
        <v>ok</v>
      </c>
      <c r="Q450" s="20" t="str">
        <f t="shared" si="173"/>
        <v>-</v>
      </c>
      <c r="R450" s="20" t="str">
        <f t="shared" si="174"/>
        <v>-</v>
      </c>
      <c r="S450" s="20" t="str">
        <f t="shared" si="175"/>
        <v>-</v>
      </c>
      <c r="T450" s="23">
        <f>COUNTIFS(O$2:O450,"="&amp;O450,I$2:I450,"="&amp;I450)-1</f>
        <v>228</v>
      </c>
      <c r="U450" s="24">
        <f t="shared" si="176"/>
        <v>0</v>
      </c>
      <c r="V450" s="21">
        <f t="shared" si="177"/>
        <v>1</v>
      </c>
      <c r="W450" s="25" t="str">
        <f t="shared" si="178"/>
        <v>50m</v>
      </c>
      <c r="X450" s="21" t="str">
        <f t="shared" si="179"/>
        <v>-50m</v>
      </c>
      <c r="Y450" s="22">
        <f t="shared" si="180"/>
        <v>0</v>
      </c>
      <c r="Z450" s="21">
        <f t="shared" si="181"/>
        <v>1</v>
      </c>
    </row>
    <row r="451" spans="7:26">
      <c r="G451" s="108"/>
      <c r="H451" s="91" t="str">
        <f t="shared" si="171"/>
        <v>-</v>
      </c>
      <c r="I451" t="str">
        <f t="shared" si="167"/>
        <v>-</v>
      </c>
      <c r="J451" s="7" t="str">
        <f t="shared" si="168"/>
        <v>-</v>
      </c>
      <c r="K451" s="7" t="str">
        <f t="shared" si="169"/>
        <v>-</v>
      </c>
      <c r="L451" t="str">
        <f t="shared" si="170"/>
        <v>-</v>
      </c>
      <c r="M451" s="21" t="str">
        <f t="shared" si="164"/>
        <v>U15</v>
      </c>
      <c r="N451" s="21" t="str">
        <f t="shared" si="165"/>
        <v>M</v>
      </c>
      <c r="O451" s="21" t="str">
        <f t="shared" si="166"/>
        <v>50m</v>
      </c>
      <c r="P451" s="3" t="str">
        <f t="shared" si="172"/>
        <v>ok</v>
      </c>
      <c r="Q451" s="20" t="str">
        <f t="shared" si="173"/>
        <v>-</v>
      </c>
      <c r="R451" s="20" t="str">
        <f t="shared" si="174"/>
        <v>-</v>
      </c>
      <c r="S451" s="20" t="str">
        <f t="shared" si="175"/>
        <v>-</v>
      </c>
      <c r="T451" s="23">
        <f>COUNTIFS(O$2:O451,"="&amp;O451,I$2:I451,"="&amp;I451)-1</f>
        <v>229</v>
      </c>
      <c r="U451" s="24">
        <f t="shared" si="176"/>
        <v>0</v>
      </c>
      <c r="V451" s="21">
        <f t="shared" si="177"/>
        <v>1</v>
      </c>
      <c r="W451" s="25" t="str">
        <f t="shared" si="178"/>
        <v>50m</v>
      </c>
      <c r="X451" s="21" t="str">
        <f t="shared" si="179"/>
        <v>-50m</v>
      </c>
      <c r="Y451" s="22">
        <f t="shared" si="180"/>
        <v>0</v>
      </c>
      <c r="Z451" s="21">
        <f t="shared" si="181"/>
        <v>1</v>
      </c>
    </row>
    <row r="452" spans="7:26">
      <c r="G452" s="108"/>
      <c r="H452" s="91" t="str">
        <f t="shared" si="171"/>
        <v>-</v>
      </c>
      <c r="I452" t="str">
        <f t="shared" si="167"/>
        <v>-</v>
      </c>
      <c r="J452" s="7" t="str">
        <f t="shared" si="168"/>
        <v>-</v>
      </c>
      <c r="K452" s="7" t="str">
        <f t="shared" si="169"/>
        <v>-</v>
      </c>
      <c r="L452" t="str">
        <f t="shared" si="170"/>
        <v>-</v>
      </c>
      <c r="M452" s="21" t="str">
        <f t="shared" si="164"/>
        <v>U15</v>
      </c>
      <c r="N452" s="21" t="str">
        <f t="shared" si="165"/>
        <v>M</v>
      </c>
      <c r="O452" s="21" t="str">
        <f t="shared" si="166"/>
        <v>50m</v>
      </c>
      <c r="P452" s="3" t="str">
        <f t="shared" si="172"/>
        <v>ok</v>
      </c>
      <c r="Q452" s="20" t="str">
        <f t="shared" si="173"/>
        <v>-</v>
      </c>
      <c r="R452" s="20" t="str">
        <f t="shared" si="174"/>
        <v>-</v>
      </c>
      <c r="S452" s="20" t="str">
        <f t="shared" si="175"/>
        <v>-</v>
      </c>
      <c r="T452" s="23">
        <f>COUNTIFS(O$2:O452,"="&amp;O452,I$2:I452,"="&amp;I452)-1</f>
        <v>230</v>
      </c>
      <c r="U452" s="24">
        <f t="shared" si="176"/>
        <v>0</v>
      </c>
      <c r="V452" s="21">
        <f t="shared" si="177"/>
        <v>1</v>
      </c>
      <c r="W452" s="25" t="str">
        <f t="shared" si="178"/>
        <v>50m</v>
      </c>
      <c r="X452" s="21" t="str">
        <f t="shared" si="179"/>
        <v>-50m</v>
      </c>
      <c r="Y452" s="22">
        <f t="shared" si="180"/>
        <v>0</v>
      </c>
      <c r="Z452" s="21">
        <f t="shared" si="181"/>
        <v>1</v>
      </c>
    </row>
    <row r="453" spans="7:26">
      <c r="G453" s="108"/>
      <c r="H453" s="91" t="str">
        <f t="shared" si="171"/>
        <v>-</v>
      </c>
      <c r="I453" t="str">
        <f t="shared" si="167"/>
        <v>-</v>
      </c>
      <c r="J453" s="7" t="str">
        <f t="shared" si="168"/>
        <v>-</v>
      </c>
      <c r="K453" s="7" t="str">
        <f t="shared" si="169"/>
        <v>-</v>
      </c>
      <c r="L453" t="str">
        <f t="shared" si="170"/>
        <v>-</v>
      </c>
      <c r="M453" s="21" t="str">
        <f t="shared" ref="M453:M516" si="182">IF(A453="",M452,TRIM(LEFT(A453,4)))</f>
        <v>U15</v>
      </c>
      <c r="N453" s="21" t="str">
        <f t="shared" ref="N453:N516" si="183">IF(B453="",N452,TRIM(LEFT(B453,4)))</f>
        <v>M</v>
      </c>
      <c r="O453" s="21" t="str">
        <f t="shared" ref="O453:O516" si="184">IF(C453="",O452,TRIM(LEFT(C453,4)))</f>
        <v>50m</v>
      </c>
      <c r="P453" s="3" t="str">
        <f t="shared" si="172"/>
        <v>ok</v>
      </c>
      <c r="Q453" s="20" t="str">
        <f t="shared" si="173"/>
        <v>-</v>
      </c>
      <c r="R453" s="20" t="str">
        <f t="shared" si="174"/>
        <v>-</v>
      </c>
      <c r="S453" s="20" t="str">
        <f t="shared" si="175"/>
        <v>-</v>
      </c>
      <c r="T453" s="23">
        <f>COUNTIFS(O$2:O453,"="&amp;O453,I$2:I453,"="&amp;I453)-1</f>
        <v>231</v>
      </c>
      <c r="U453" s="24">
        <f t="shared" si="176"/>
        <v>0</v>
      </c>
      <c r="V453" s="21">
        <f t="shared" si="177"/>
        <v>1</v>
      </c>
      <c r="W453" s="25" t="str">
        <f t="shared" si="178"/>
        <v>50m</v>
      </c>
      <c r="X453" s="21" t="str">
        <f t="shared" si="179"/>
        <v>-50m</v>
      </c>
      <c r="Y453" s="22">
        <f t="shared" si="180"/>
        <v>0</v>
      </c>
      <c r="Z453" s="21">
        <f t="shared" si="181"/>
        <v>1</v>
      </c>
    </row>
    <row r="454" spans="7:26">
      <c r="G454" s="108"/>
      <c r="H454" s="91" t="str">
        <f t="shared" si="171"/>
        <v>-</v>
      </c>
      <c r="I454" t="str">
        <f t="shared" si="167"/>
        <v>-</v>
      </c>
      <c r="J454" s="7" t="str">
        <f t="shared" si="168"/>
        <v>-</v>
      </c>
      <c r="K454" s="7" t="str">
        <f t="shared" si="169"/>
        <v>-</v>
      </c>
      <c r="L454" t="str">
        <f t="shared" si="170"/>
        <v>-</v>
      </c>
      <c r="M454" s="21" t="str">
        <f t="shared" si="182"/>
        <v>U15</v>
      </c>
      <c r="N454" s="21" t="str">
        <f t="shared" si="183"/>
        <v>M</v>
      </c>
      <c r="O454" s="21" t="str">
        <f t="shared" si="184"/>
        <v>50m</v>
      </c>
      <c r="P454" s="3" t="str">
        <f t="shared" si="172"/>
        <v>ok</v>
      </c>
      <c r="Q454" s="20" t="str">
        <f t="shared" si="173"/>
        <v>-</v>
      </c>
      <c r="R454" s="20" t="str">
        <f t="shared" si="174"/>
        <v>-</v>
      </c>
      <c r="S454" s="20" t="str">
        <f t="shared" si="175"/>
        <v>-</v>
      </c>
      <c r="T454" s="23">
        <f>COUNTIFS(O$2:O454,"="&amp;O454,I$2:I454,"="&amp;I454)-1</f>
        <v>232</v>
      </c>
      <c r="U454" s="24">
        <f t="shared" si="176"/>
        <v>0</v>
      </c>
      <c r="V454" s="21">
        <f t="shared" si="177"/>
        <v>1</v>
      </c>
      <c r="W454" s="25" t="str">
        <f t="shared" si="178"/>
        <v>50m</v>
      </c>
      <c r="X454" s="21" t="str">
        <f t="shared" si="179"/>
        <v>-50m</v>
      </c>
      <c r="Y454" s="22">
        <f t="shared" si="180"/>
        <v>0</v>
      </c>
      <c r="Z454" s="21">
        <f t="shared" si="181"/>
        <v>1</v>
      </c>
    </row>
    <row r="455" spans="7:26">
      <c r="G455" s="108"/>
      <c r="H455" s="91" t="str">
        <f t="shared" si="171"/>
        <v>-</v>
      </c>
      <c r="I455" t="str">
        <f t="shared" ref="I455:I518" si="185">IF($F455="","-",VLOOKUP($F455,Entry_numbers,2,FALSE))</f>
        <v>-</v>
      </c>
      <c r="J455" s="7" t="str">
        <f t="shared" ref="J455:J518" si="186">IF($F455="","-",VLOOKUP($F455,Entry_numbers,21,FALSE))</f>
        <v>-</v>
      </c>
      <c r="K455" s="7" t="str">
        <f t="shared" ref="K455:K518" si="187">IF($F455="","-",VLOOKUP($F455,Entry_numbers,20,FALSE))</f>
        <v>-</v>
      </c>
      <c r="L455" t="str">
        <f t="shared" ref="L455:L518" si="188">IF($F455="","-",VLOOKUP($F455,Entry_numbers,3,FALSE))</f>
        <v>-</v>
      </c>
      <c r="M455" s="21" t="str">
        <f t="shared" si="182"/>
        <v>U15</v>
      </c>
      <c r="N455" s="21" t="str">
        <f t="shared" si="183"/>
        <v>M</v>
      </c>
      <c r="O455" s="21" t="str">
        <f t="shared" si="184"/>
        <v>50m</v>
      </c>
      <c r="P455" s="3" t="str">
        <f t="shared" si="172"/>
        <v>ok</v>
      </c>
      <c r="Q455" s="20" t="str">
        <f t="shared" si="173"/>
        <v>-</v>
      </c>
      <c r="R455" s="20" t="str">
        <f t="shared" si="174"/>
        <v>-</v>
      </c>
      <c r="S455" s="20" t="str">
        <f t="shared" si="175"/>
        <v>-</v>
      </c>
      <c r="T455" s="23">
        <f>COUNTIFS(O$2:O455,"="&amp;O455,I$2:I455,"="&amp;I455)-1</f>
        <v>233</v>
      </c>
      <c r="U455" s="24">
        <f t="shared" si="176"/>
        <v>0</v>
      </c>
      <c r="V455" s="21">
        <f t="shared" si="177"/>
        <v>1</v>
      </c>
      <c r="W455" s="25" t="str">
        <f t="shared" si="178"/>
        <v>50m</v>
      </c>
      <c r="X455" s="21" t="str">
        <f t="shared" si="179"/>
        <v>-50m</v>
      </c>
      <c r="Y455" s="22">
        <f t="shared" si="180"/>
        <v>0</v>
      </c>
      <c r="Z455" s="21">
        <f t="shared" si="181"/>
        <v>1</v>
      </c>
    </row>
    <row r="456" spans="7:26">
      <c r="G456" s="108"/>
      <c r="H456" s="91" t="str">
        <f t="shared" ref="H456:H519" si="189">IF(P456="error","ERR",IF(RIGHT(W456,6)="slower","-",IF(F456="","-",IF(Z456=1,7,IF(Z456&gt;6,"",7-Z456)))))</f>
        <v>-</v>
      </c>
      <c r="I456" t="str">
        <f t="shared" si="185"/>
        <v>-</v>
      </c>
      <c r="J456" s="7" t="str">
        <f t="shared" si="186"/>
        <v>-</v>
      </c>
      <c r="K456" s="7" t="str">
        <f t="shared" si="187"/>
        <v>-</v>
      </c>
      <c r="L456" t="str">
        <f t="shared" si="188"/>
        <v>-</v>
      </c>
      <c r="M456" s="21" t="str">
        <f t="shared" si="182"/>
        <v>U15</v>
      </c>
      <c r="N456" s="21" t="str">
        <f t="shared" si="183"/>
        <v>M</v>
      </c>
      <c r="O456" s="21" t="str">
        <f t="shared" si="184"/>
        <v>50m</v>
      </c>
      <c r="P456" s="3" t="str">
        <f t="shared" si="172"/>
        <v>ok</v>
      </c>
      <c r="Q456" s="20" t="str">
        <f t="shared" si="173"/>
        <v>-</v>
      </c>
      <c r="R456" s="20" t="str">
        <f t="shared" si="174"/>
        <v>-</v>
      </c>
      <c r="S456" s="20" t="str">
        <f t="shared" si="175"/>
        <v>-</v>
      </c>
      <c r="T456" s="23">
        <f>COUNTIFS(O$2:O456,"="&amp;O456,I$2:I456,"="&amp;I456)-1</f>
        <v>234</v>
      </c>
      <c r="U456" s="24">
        <f t="shared" si="176"/>
        <v>0</v>
      </c>
      <c r="V456" s="21">
        <f t="shared" si="177"/>
        <v>1</v>
      </c>
      <c r="W456" s="25" t="str">
        <f t="shared" si="178"/>
        <v>50m</v>
      </c>
      <c r="X456" s="21" t="str">
        <f t="shared" si="179"/>
        <v>-50m</v>
      </c>
      <c r="Y456" s="22">
        <f t="shared" si="180"/>
        <v>0</v>
      </c>
      <c r="Z456" s="21">
        <f t="shared" si="181"/>
        <v>1</v>
      </c>
    </row>
    <row r="457" spans="7:26">
      <c r="G457" s="108"/>
      <c r="H457" s="91" t="str">
        <f t="shared" si="189"/>
        <v>-</v>
      </c>
      <c r="I457" t="str">
        <f t="shared" si="185"/>
        <v>-</v>
      </c>
      <c r="J457" s="7" t="str">
        <f t="shared" si="186"/>
        <v>-</v>
      </c>
      <c r="K457" s="7" t="str">
        <f t="shared" si="187"/>
        <v>-</v>
      </c>
      <c r="L457" t="str">
        <f t="shared" si="188"/>
        <v>-</v>
      </c>
      <c r="M457" s="21" t="str">
        <f t="shared" si="182"/>
        <v>U15</v>
      </c>
      <c r="N457" s="21" t="str">
        <f t="shared" si="183"/>
        <v>M</v>
      </c>
      <c r="O457" s="21" t="str">
        <f t="shared" si="184"/>
        <v>50m</v>
      </c>
      <c r="P457" s="3" t="str">
        <f t="shared" ref="P457:P520" si="190">IF(OR(O457="50m",O457="50mh"),"ok","ERROR")</f>
        <v>ok</v>
      </c>
      <c r="Q457" s="20" t="str">
        <f t="shared" ref="Q457:Q520" si="191">IF($F457="","-",IF(ISNA(VLOOKUP(I457,Entry_names,1,FALSE)),"error","ok"))</f>
        <v>-</v>
      </c>
      <c r="R457" s="20" t="str">
        <f t="shared" ref="R457:R520" si="192">IF($F457="","-",IF(J457=M457,"ok","QUERY"))</f>
        <v>-</v>
      </c>
      <c r="S457" s="20" t="str">
        <f t="shared" ref="S457:S520" si="193">IF($F457="","-",IF(K457=N457,"ok","QUERY"))</f>
        <v>-</v>
      </c>
      <c r="T457" s="23">
        <f>COUNTIFS(O$2:O457,"="&amp;O457,I$2:I457,"="&amp;I457)-1</f>
        <v>235</v>
      </c>
      <c r="U457" s="24">
        <f t="shared" ref="U457:U520" si="194">IF(G457=0,0,G457+T457/10000)</f>
        <v>0</v>
      </c>
      <c r="V457" s="21">
        <f t="shared" ref="V457:V520" si="195">COUNTIFS(I$2:I$1518,"="&amp;I457,O$2:O$1518,"="&amp;O457,U$2:U$1518,"&lt;"&amp;U457)+1</f>
        <v>1</v>
      </c>
      <c r="W457" s="25" t="str">
        <f t="shared" ref="W457:W520" si="196">O457&amp;IF(V457&gt;1,"Slower","")</f>
        <v>50m</v>
      </c>
      <c r="X457" s="21" t="str">
        <f t="shared" ref="X457:X520" si="197">I457&amp;W457</f>
        <v>-50m</v>
      </c>
      <c r="Y457" s="22">
        <f t="shared" ref="Y457:Y520" si="198">G457</f>
        <v>0</v>
      </c>
      <c r="Z457" s="21">
        <f t="shared" ref="Z457:Z520" si="199">COUNTIFS(K$2:K$1518,"="&amp;K457,J$2:J$1518,"="&amp;J457,W$2:W$1518,"="&amp;W457,Y$2:Y$1518,"&lt;"&amp;Y457)+1</f>
        <v>1</v>
      </c>
    </row>
    <row r="458" spans="7:26">
      <c r="G458" s="108"/>
      <c r="H458" s="91" t="str">
        <f t="shared" si="189"/>
        <v>-</v>
      </c>
      <c r="I458" t="str">
        <f t="shared" si="185"/>
        <v>-</v>
      </c>
      <c r="J458" s="7" t="str">
        <f t="shared" si="186"/>
        <v>-</v>
      </c>
      <c r="K458" s="7" t="str">
        <f t="shared" si="187"/>
        <v>-</v>
      </c>
      <c r="L458" t="str">
        <f t="shared" si="188"/>
        <v>-</v>
      </c>
      <c r="M458" s="21" t="str">
        <f t="shared" si="182"/>
        <v>U15</v>
      </c>
      <c r="N458" s="21" t="str">
        <f t="shared" si="183"/>
        <v>M</v>
      </c>
      <c r="O458" s="21" t="str">
        <f t="shared" si="184"/>
        <v>50m</v>
      </c>
      <c r="P458" s="3" t="str">
        <f t="shared" si="190"/>
        <v>ok</v>
      </c>
      <c r="Q458" s="20" t="str">
        <f t="shared" si="191"/>
        <v>-</v>
      </c>
      <c r="R458" s="20" t="str">
        <f t="shared" si="192"/>
        <v>-</v>
      </c>
      <c r="S458" s="20" t="str">
        <f t="shared" si="193"/>
        <v>-</v>
      </c>
      <c r="T458" s="23">
        <f>COUNTIFS(O$2:O458,"="&amp;O458,I$2:I458,"="&amp;I458)-1</f>
        <v>236</v>
      </c>
      <c r="U458" s="24">
        <f t="shared" si="194"/>
        <v>0</v>
      </c>
      <c r="V458" s="21">
        <f t="shared" si="195"/>
        <v>1</v>
      </c>
      <c r="W458" s="25" t="str">
        <f t="shared" si="196"/>
        <v>50m</v>
      </c>
      <c r="X458" s="21" t="str">
        <f t="shared" si="197"/>
        <v>-50m</v>
      </c>
      <c r="Y458" s="22">
        <f t="shared" si="198"/>
        <v>0</v>
      </c>
      <c r="Z458" s="21">
        <f t="shared" si="199"/>
        <v>1</v>
      </c>
    </row>
    <row r="459" spans="7:26">
      <c r="G459" s="108"/>
      <c r="H459" s="91" t="str">
        <f t="shared" si="189"/>
        <v>-</v>
      </c>
      <c r="I459" t="str">
        <f t="shared" si="185"/>
        <v>-</v>
      </c>
      <c r="J459" s="7" t="str">
        <f t="shared" si="186"/>
        <v>-</v>
      </c>
      <c r="K459" s="7" t="str">
        <f t="shared" si="187"/>
        <v>-</v>
      </c>
      <c r="L459" t="str">
        <f t="shared" si="188"/>
        <v>-</v>
      </c>
      <c r="M459" s="21" t="str">
        <f t="shared" si="182"/>
        <v>U15</v>
      </c>
      <c r="N459" s="21" t="str">
        <f t="shared" si="183"/>
        <v>M</v>
      </c>
      <c r="O459" s="21" t="str">
        <f t="shared" si="184"/>
        <v>50m</v>
      </c>
      <c r="P459" s="3" t="str">
        <f t="shared" si="190"/>
        <v>ok</v>
      </c>
      <c r="Q459" s="20" t="str">
        <f t="shared" si="191"/>
        <v>-</v>
      </c>
      <c r="R459" s="20" t="str">
        <f t="shared" si="192"/>
        <v>-</v>
      </c>
      <c r="S459" s="20" t="str">
        <f t="shared" si="193"/>
        <v>-</v>
      </c>
      <c r="T459" s="23">
        <f>COUNTIFS(O$2:O459,"="&amp;O459,I$2:I459,"="&amp;I459)-1</f>
        <v>237</v>
      </c>
      <c r="U459" s="24">
        <f t="shared" si="194"/>
        <v>0</v>
      </c>
      <c r="V459" s="21">
        <f t="shared" si="195"/>
        <v>1</v>
      </c>
      <c r="W459" s="25" t="str">
        <f t="shared" si="196"/>
        <v>50m</v>
      </c>
      <c r="X459" s="21" t="str">
        <f t="shared" si="197"/>
        <v>-50m</v>
      </c>
      <c r="Y459" s="22">
        <f t="shared" si="198"/>
        <v>0</v>
      </c>
      <c r="Z459" s="21">
        <f t="shared" si="199"/>
        <v>1</v>
      </c>
    </row>
    <row r="460" spans="7:26">
      <c r="G460" s="108"/>
      <c r="H460" s="91" t="str">
        <f t="shared" si="189"/>
        <v>-</v>
      </c>
      <c r="I460" t="str">
        <f t="shared" si="185"/>
        <v>-</v>
      </c>
      <c r="J460" s="7" t="str">
        <f t="shared" si="186"/>
        <v>-</v>
      </c>
      <c r="K460" s="7" t="str">
        <f t="shared" si="187"/>
        <v>-</v>
      </c>
      <c r="L460" t="str">
        <f t="shared" si="188"/>
        <v>-</v>
      </c>
      <c r="M460" s="21" t="str">
        <f t="shared" si="182"/>
        <v>U15</v>
      </c>
      <c r="N460" s="21" t="str">
        <f t="shared" si="183"/>
        <v>M</v>
      </c>
      <c r="O460" s="21" t="str">
        <f t="shared" si="184"/>
        <v>50m</v>
      </c>
      <c r="P460" s="3" t="str">
        <f t="shared" si="190"/>
        <v>ok</v>
      </c>
      <c r="Q460" s="20" t="str">
        <f t="shared" si="191"/>
        <v>-</v>
      </c>
      <c r="R460" s="20" t="str">
        <f t="shared" si="192"/>
        <v>-</v>
      </c>
      <c r="S460" s="20" t="str">
        <f t="shared" si="193"/>
        <v>-</v>
      </c>
      <c r="T460" s="23">
        <f>COUNTIFS(O$2:O460,"="&amp;O460,I$2:I460,"="&amp;I460)-1</f>
        <v>238</v>
      </c>
      <c r="U460" s="24">
        <f t="shared" si="194"/>
        <v>0</v>
      </c>
      <c r="V460" s="21">
        <f t="shared" si="195"/>
        <v>1</v>
      </c>
      <c r="W460" s="25" t="str">
        <f t="shared" si="196"/>
        <v>50m</v>
      </c>
      <c r="X460" s="21" t="str">
        <f t="shared" si="197"/>
        <v>-50m</v>
      </c>
      <c r="Y460" s="22">
        <f t="shared" si="198"/>
        <v>0</v>
      </c>
      <c r="Z460" s="21">
        <f t="shared" si="199"/>
        <v>1</v>
      </c>
    </row>
    <row r="461" spans="7:26">
      <c r="G461" s="108"/>
      <c r="H461" s="91" t="str">
        <f t="shared" si="189"/>
        <v>-</v>
      </c>
      <c r="I461" t="str">
        <f t="shared" si="185"/>
        <v>-</v>
      </c>
      <c r="J461" s="7" t="str">
        <f t="shared" si="186"/>
        <v>-</v>
      </c>
      <c r="K461" s="7" t="str">
        <f t="shared" si="187"/>
        <v>-</v>
      </c>
      <c r="L461" t="str">
        <f t="shared" si="188"/>
        <v>-</v>
      </c>
      <c r="M461" s="21" t="str">
        <f t="shared" si="182"/>
        <v>U15</v>
      </c>
      <c r="N461" s="21" t="str">
        <f t="shared" si="183"/>
        <v>M</v>
      </c>
      <c r="O461" s="21" t="str">
        <f t="shared" si="184"/>
        <v>50m</v>
      </c>
      <c r="P461" s="3" t="str">
        <f t="shared" si="190"/>
        <v>ok</v>
      </c>
      <c r="Q461" s="20" t="str">
        <f t="shared" si="191"/>
        <v>-</v>
      </c>
      <c r="R461" s="20" t="str">
        <f t="shared" si="192"/>
        <v>-</v>
      </c>
      <c r="S461" s="20" t="str">
        <f t="shared" si="193"/>
        <v>-</v>
      </c>
      <c r="T461" s="23">
        <f>COUNTIFS(O$2:O461,"="&amp;O461,I$2:I461,"="&amp;I461)-1</f>
        <v>239</v>
      </c>
      <c r="U461" s="24">
        <f t="shared" si="194"/>
        <v>0</v>
      </c>
      <c r="V461" s="21">
        <f t="shared" si="195"/>
        <v>1</v>
      </c>
      <c r="W461" s="25" t="str">
        <f t="shared" si="196"/>
        <v>50m</v>
      </c>
      <c r="X461" s="21" t="str">
        <f t="shared" si="197"/>
        <v>-50m</v>
      </c>
      <c r="Y461" s="22">
        <f t="shared" si="198"/>
        <v>0</v>
      </c>
      <c r="Z461" s="21">
        <f t="shared" si="199"/>
        <v>1</v>
      </c>
    </row>
    <row r="462" spans="7:26">
      <c r="G462" s="108"/>
      <c r="H462" s="91" t="str">
        <f t="shared" si="189"/>
        <v>-</v>
      </c>
      <c r="I462" t="str">
        <f t="shared" si="185"/>
        <v>-</v>
      </c>
      <c r="J462" s="7" t="str">
        <f t="shared" si="186"/>
        <v>-</v>
      </c>
      <c r="K462" s="7" t="str">
        <f t="shared" si="187"/>
        <v>-</v>
      </c>
      <c r="L462" t="str">
        <f t="shared" si="188"/>
        <v>-</v>
      </c>
      <c r="M462" s="21" t="str">
        <f t="shared" si="182"/>
        <v>U15</v>
      </c>
      <c r="N462" s="21" t="str">
        <f t="shared" si="183"/>
        <v>M</v>
      </c>
      <c r="O462" s="21" t="str">
        <f t="shared" si="184"/>
        <v>50m</v>
      </c>
      <c r="P462" s="3" t="str">
        <f t="shared" si="190"/>
        <v>ok</v>
      </c>
      <c r="Q462" s="20" t="str">
        <f t="shared" si="191"/>
        <v>-</v>
      </c>
      <c r="R462" s="20" t="str">
        <f t="shared" si="192"/>
        <v>-</v>
      </c>
      <c r="S462" s="20" t="str">
        <f t="shared" si="193"/>
        <v>-</v>
      </c>
      <c r="T462" s="23">
        <f>COUNTIFS(O$2:O462,"="&amp;O462,I$2:I462,"="&amp;I462)-1</f>
        <v>240</v>
      </c>
      <c r="U462" s="24">
        <f t="shared" si="194"/>
        <v>0</v>
      </c>
      <c r="V462" s="21">
        <f t="shared" si="195"/>
        <v>1</v>
      </c>
      <c r="W462" s="25" t="str">
        <f t="shared" si="196"/>
        <v>50m</v>
      </c>
      <c r="X462" s="21" t="str">
        <f t="shared" si="197"/>
        <v>-50m</v>
      </c>
      <c r="Y462" s="22">
        <f t="shared" si="198"/>
        <v>0</v>
      </c>
      <c r="Z462" s="21">
        <f t="shared" si="199"/>
        <v>1</v>
      </c>
    </row>
    <row r="463" spans="7:26">
      <c r="G463" s="108"/>
      <c r="H463" s="91" t="str">
        <f t="shared" si="189"/>
        <v>-</v>
      </c>
      <c r="I463" t="str">
        <f t="shared" si="185"/>
        <v>-</v>
      </c>
      <c r="J463" s="7" t="str">
        <f t="shared" si="186"/>
        <v>-</v>
      </c>
      <c r="K463" s="7" t="str">
        <f t="shared" si="187"/>
        <v>-</v>
      </c>
      <c r="L463" t="str">
        <f t="shared" si="188"/>
        <v>-</v>
      </c>
      <c r="M463" s="21" t="str">
        <f t="shared" si="182"/>
        <v>U15</v>
      </c>
      <c r="N463" s="21" t="str">
        <f t="shared" si="183"/>
        <v>M</v>
      </c>
      <c r="O463" s="21" t="str">
        <f t="shared" si="184"/>
        <v>50m</v>
      </c>
      <c r="P463" s="3" t="str">
        <f t="shared" si="190"/>
        <v>ok</v>
      </c>
      <c r="Q463" s="20" t="str">
        <f t="shared" si="191"/>
        <v>-</v>
      </c>
      <c r="R463" s="20" t="str">
        <f t="shared" si="192"/>
        <v>-</v>
      </c>
      <c r="S463" s="20" t="str">
        <f t="shared" si="193"/>
        <v>-</v>
      </c>
      <c r="T463" s="23">
        <f>COUNTIFS(O$2:O463,"="&amp;O463,I$2:I463,"="&amp;I463)-1</f>
        <v>241</v>
      </c>
      <c r="U463" s="24">
        <f t="shared" si="194"/>
        <v>0</v>
      </c>
      <c r="V463" s="21">
        <f t="shared" si="195"/>
        <v>1</v>
      </c>
      <c r="W463" s="25" t="str">
        <f t="shared" si="196"/>
        <v>50m</v>
      </c>
      <c r="X463" s="21" t="str">
        <f t="shared" si="197"/>
        <v>-50m</v>
      </c>
      <c r="Y463" s="22">
        <f t="shared" si="198"/>
        <v>0</v>
      </c>
      <c r="Z463" s="21">
        <f t="shared" si="199"/>
        <v>1</v>
      </c>
    </row>
    <row r="464" spans="7:26">
      <c r="G464" s="108"/>
      <c r="H464" s="91" t="str">
        <f t="shared" si="189"/>
        <v>-</v>
      </c>
      <c r="I464" t="str">
        <f t="shared" si="185"/>
        <v>-</v>
      </c>
      <c r="J464" s="7" t="str">
        <f t="shared" si="186"/>
        <v>-</v>
      </c>
      <c r="K464" s="7" t="str">
        <f t="shared" si="187"/>
        <v>-</v>
      </c>
      <c r="L464" t="str">
        <f t="shared" si="188"/>
        <v>-</v>
      </c>
      <c r="M464" s="21" t="str">
        <f t="shared" si="182"/>
        <v>U15</v>
      </c>
      <c r="N464" s="21" t="str">
        <f t="shared" si="183"/>
        <v>M</v>
      </c>
      <c r="O464" s="21" t="str">
        <f t="shared" si="184"/>
        <v>50m</v>
      </c>
      <c r="P464" s="3" t="str">
        <f t="shared" si="190"/>
        <v>ok</v>
      </c>
      <c r="Q464" s="20" t="str">
        <f t="shared" si="191"/>
        <v>-</v>
      </c>
      <c r="R464" s="20" t="str">
        <f t="shared" si="192"/>
        <v>-</v>
      </c>
      <c r="S464" s="20" t="str">
        <f t="shared" si="193"/>
        <v>-</v>
      </c>
      <c r="T464" s="23">
        <f>COUNTIFS(O$2:O464,"="&amp;O464,I$2:I464,"="&amp;I464)-1</f>
        <v>242</v>
      </c>
      <c r="U464" s="24">
        <f t="shared" si="194"/>
        <v>0</v>
      </c>
      <c r="V464" s="21">
        <f t="shared" si="195"/>
        <v>1</v>
      </c>
      <c r="W464" s="25" t="str">
        <f t="shared" si="196"/>
        <v>50m</v>
      </c>
      <c r="X464" s="21" t="str">
        <f t="shared" si="197"/>
        <v>-50m</v>
      </c>
      <c r="Y464" s="22">
        <f t="shared" si="198"/>
        <v>0</v>
      </c>
      <c r="Z464" s="21">
        <f t="shared" si="199"/>
        <v>1</v>
      </c>
    </row>
    <row r="465" spans="7:26">
      <c r="G465" s="108"/>
      <c r="H465" s="91" t="str">
        <f t="shared" si="189"/>
        <v>-</v>
      </c>
      <c r="I465" t="str">
        <f t="shared" si="185"/>
        <v>-</v>
      </c>
      <c r="J465" s="7" t="str">
        <f t="shared" si="186"/>
        <v>-</v>
      </c>
      <c r="K465" s="7" t="str">
        <f t="shared" si="187"/>
        <v>-</v>
      </c>
      <c r="L465" t="str">
        <f t="shared" si="188"/>
        <v>-</v>
      </c>
      <c r="M465" s="21" t="str">
        <f t="shared" si="182"/>
        <v>U15</v>
      </c>
      <c r="N465" s="21" t="str">
        <f t="shared" si="183"/>
        <v>M</v>
      </c>
      <c r="O465" s="21" t="str">
        <f t="shared" si="184"/>
        <v>50m</v>
      </c>
      <c r="P465" s="3" t="str">
        <f t="shared" si="190"/>
        <v>ok</v>
      </c>
      <c r="Q465" s="20" t="str">
        <f t="shared" si="191"/>
        <v>-</v>
      </c>
      <c r="R465" s="20" t="str">
        <f t="shared" si="192"/>
        <v>-</v>
      </c>
      <c r="S465" s="20" t="str">
        <f t="shared" si="193"/>
        <v>-</v>
      </c>
      <c r="T465" s="23">
        <f>COUNTIFS(O$2:O465,"="&amp;O465,I$2:I465,"="&amp;I465)-1</f>
        <v>243</v>
      </c>
      <c r="U465" s="24">
        <f t="shared" si="194"/>
        <v>0</v>
      </c>
      <c r="V465" s="21">
        <f t="shared" si="195"/>
        <v>1</v>
      </c>
      <c r="W465" s="25" t="str">
        <f t="shared" si="196"/>
        <v>50m</v>
      </c>
      <c r="X465" s="21" t="str">
        <f t="shared" si="197"/>
        <v>-50m</v>
      </c>
      <c r="Y465" s="22">
        <f t="shared" si="198"/>
        <v>0</v>
      </c>
      <c r="Z465" s="21">
        <f t="shared" si="199"/>
        <v>1</v>
      </c>
    </row>
    <row r="466" spans="7:26">
      <c r="G466" s="108"/>
      <c r="H466" s="91" t="str">
        <f t="shared" si="189"/>
        <v>-</v>
      </c>
      <c r="I466" t="str">
        <f t="shared" si="185"/>
        <v>-</v>
      </c>
      <c r="J466" s="7" t="str">
        <f t="shared" si="186"/>
        <v>-</v>
      </c>
      <c r="K466" s="7" t="str">
        <f t="shared" si="187"/>
        <v>-</v>
      </c>
      <c r="L466" t="str">
        <f t="shared" si="188"/>
        <v>-</v>
      </c>
      <c r="M466" s="21" t="str">
        <f t="shared" si="182"/>
        <v>U15</v>
      </c>
      <c r="N466" s="21" t="str">
        <f t="shared" si="183"/>
        <v>M</v>
      </c>
      <c r="O466" s="21" t="str">
        <f t="shared" si="184"/>
        <v>50m</v>
      </c>
      <c r="P466" s="3" t="str">
        <f t="shared" si="190"/>
        <v>ok</v>
      </c>
      <c r="Q466" s="20" t="str">
        <f t="shared" si="191"/>
        <v>-</v>
      </c>
      <c r="R466" s="20" t="str">
        <f t="shared" si="192"/>
        <v>-</v>
      </c>
      <c r="S466" s="20" t="str">
        <f t="shared" si="193"/>
        <v>-</v>
      </c>
      <c r="T466" s="23">
        <f>COUNTIFS(O$2:O466,"="&amp;O466,I$2:I466,"="&amp;I466)-1</f>
        <v>244</v>
      </c>
      <c r="U466" s="24">
        <f t="shared" si="194"/>
        <v>0</v>
      </c>
      <c r="V466" s="21">
        <f t="shared" si="195"/>
        <v>1</v>
      </c>
      <c r="W466" s="25" t="str">
        <f t="shared" si="196"/>
        <v>50m</v>
      </c>
      <c r="X466" s="21" t="str">
        <f t="shared" si="197"/>
        <v>-50m</v>
      </c>
      <c r="Y466" s="22">
        <f t="shared" si="198"/>
        <v>0</v>
      </c>
      <c r="Z466" s="21">
        <f t="shared" si="199"/>
        <v>1</v>
      </c>
    </row>
    <row r="467" spans="7:26">
      <c r="G467" s="108"/>
      <c r="H467" s="91" t="str">
        <f t="shared" si="189"/>
        <v>-</v>
      </c>
      <c r="I467" t="str">
        <f t="shared" si="185"/>
        <v>-</v>
      </c>
      <c r="J467" s="7" t="str">
        <f t="shared" si="186"/>
        <v>-</v>
      </c>
      <c r="K467" s="7" t="str">
        <f t="shared" si="187"/>
        <v>-</v>
      </c>
      <c r="L467" t="str">
        <f t="shared" si="188"/>
        <v>-</v>
      </c>
      <c r="M467" s="21" t="str">
        <f t="shared" si="182"/>
        <v>U15</v>
      </c>
      <c r="N467" s="21" t="str">
        <f t="shared" si="183"/>
        <v>M</v>
      </c>
      <c r="O467" s="21" t="str">
        <f t="shared" si="184"/>
        <v>50m</v>
      </c>
      <c r="P467" s="3" t="str">
        <f t="shared" si="190"/>
        <v>ok</v>
      </c>
      <c r="Q467" s="20" t="str">
        <f t="shared" si="191"/>
        <v>-</v>
      </c>
      <c r="R467" s="20" t="str">
        <f t="shared" si="192"/>
        <v>-</v>
      </c>
      <c r="S467" s="20" t="str">
        <f t="shared" si="193"/>
        <v>-</v>
      </c>
      <c r="T467" s="23">
        <f>COUNTIFS(O$2:O467,"="&amp;O467,I$2:I467,"="&amp;I467)-1</f>
        <v>245</v>
      </c>
      <c r="U467" s="24">
        <f t="shared" si="194"/>
        <v>0</v>
      </c>
      <c r="V467" s="21">
        <f t="shared" si="195"/>
        <v>1</v>
      </c>
      <c r="W467" s="25" t="str">
        <f t="shared" si="196"/>
        <v>50m</v>
      </c>
      <c r="X467" s="21" t="str">
        <f t="shared" si="197"/>
        <v>-50m</v>
      </c>
      <c r="Y467" s="22">
        <f t="shared" si="198"/>
        <v>0</v>
      </c>
      <c r="Z467" s="21">
        <f t="shared" si="199"/>
        <v>1</v>
      </c>
    </row>
    <row r="468" spans="7:26">
      <c r="G468" s="108"/>
      <c r="H468" s="91" t="str">
        <f t="shared" si="189"/>
        <v>-</v>
      </c>
      <c r="I468" t="str">
        <f t="shared" si="185"/>
        <v>-</v>
      </c>
      <c r="J468" s="7" t="str">
        <f t="shared" si="186"/>
        <v>-</v>
      </c>
      <c r="K468" s="7" t="str">
        <f t="shared" si="187"/>
        <v>-</v>
      </c>
      <c r="L468" t="str">
        <f t="shared" si="188"/>
        <v>-</v>
      </c>
      <c r="M468" s="21" t="str">
        <f t="shared" si="182"/>
        <v>U15</v>
      </c>
      <c r="N468" s="21" t="str">
        <f t="shared" si="183"/>
        <v>M</v>
      </c>
      <c r="O468" s="21" t="str">
        <f t="shared" si="184"/>
        <v>50m</v>
      </c>
      <c r="P468" s="3" t="str">
        <f t="shared" si="190"/>
        <v>ok</v>
      </c>
      <c r="Q468" s="20" t="str">
        <f t="shared" si="191"/>
        <v>-</v>
      </c>
      <c r="R468" s="20" t="str">
        <f t="shared" si="192"/>
        <v>-</v>
      </c>
      <c r="S468" s="20" t="str">
        <f t="shared" si="193"/>
        <v>-</v>
      </c>
      <c r="T468" s="23">
        <f>COUNTIFS(O$2:O468,"="&amp;O468,I$2:I468,"="&amp;I468)-1</f>
        <v>246</v>
      </c>
      <c r="U468" s="24">
        <f t="shared" si="194"/>
        <v>0</v>
      </c>
      <c r="V468" s="21">
        <f t="shared" si="195"/>
        <v>1</v>
      </c>
      <c r="W468" s="25" t="str">
        <f t="shared" si="196"/>
        <v>50m</v>
      </c>
      <c r="X468" s="21" t="str">
        <f t="shared" si="197"/>
        <v>-50m</v>
      </c>
      <c r="Y468" s="22">
        <f t="shared" si="198"/>
        <v>0</v>
      </c>
      <c r="Z468" s="21">
        <f t="shared" si="199"/>
        <v>1</v>
      </c>
    </row>
    <row r="469" spans="7:26">
      <c r="G469" s="108"/>
      <c r="H469" s="91" t="str">
        <f t="shared" si="189"/>
        <v>-</v>
      </c>
      <c r="I469" t="str">
        <f t="shared" si="185"/>
        <v>-</v>
      </c>
      <c r="J469" s="7" t="str">
        <f t="shared" si="186"/>
        <v>-</v>
      </c>
      <c r="K469" s="7" t="str">
        <f t="shared" si="187"/>
        <v>-</v>
      </c>
      <c r="L469" t="str">
        <f t="shared" si="188"/>
        <v>-</v>
      </c>
      <c r="M469" s="21" t="str">
        <f t="shared" si="182"/>
        <v>U15</v>
      </c>
      <c r="N469" s="21" t="str">
        <f t="shared" si="183"/>
        <v>M</v>
      </c>
      <c r="O469" s="21" t="str">
        <f t="shared" si="184"/>
        <v>50m</v>
      </c>
      <c r="P469" s="3" t="str">
        <f t="shared" si="190"/>
        <v>ok</v>
      </c>
      <c r="Q469" s="20" t="str">
        <f t="shared" si="191"/>
        <v>-</v>
      </c>
      <c r="R469" s="20" t="str">
        <f t="shared" si="192"/>
        <v>-</v>
      </c>
      <c r="S469" s="20" t="str">
        <f t="shared" si="193"/>
        <v>-</v>
      </c>
      <c r="T469" s="23">
        <f>COUNTIFS(O$2:O469,"="&amp;O469,I$2:I469,"="&amp;I469)-1</f>
        <v>247</v>
      </c>
      <c r="U469" s="24">
        <f t="shared" si="194"/>
        <v>0</v>
      </c>
      <c r="V469" s="21">
        <f t="shared" si="195"/>
        <v>1</v>
      </c>
      <c r="W469" s="25" t="str">
        <f t="shared" si="196"/>
        <v>50m</v>
      </c>
      <c r="X469" s="21" t="str">
        <f t="shared" si="197"/>
        <v>-50m</v>
      </c>
      <c r="Y469" s="22">
        <f t="shared" si="198"/>
        <v>0</v>
      </c>
      <c r="Z469" s="21">
        <f t="shared" si="199"/>
        <v>1</v>
      </c>
    </row>
    <row r="470" spans="7:26">
      <c r="G470" s="108"/>
      <c r="H470" s="91" t="str">
        <f t="shared" si="189"/>
        <v>-</v>
      </c>
      <c r="I470" t="str">
        <f t="shared" si="185"/>
        <v>-</v>
      </c>
      <c r="J470" s="7" t="str">
        <f t="shared" si="186"/>
        <v>-</v>
      </c>
      <c r="K470" s="7" t="str">
        <f t="shared" si="187"/>
        <v>-</v>
      </c>
      <c r="L470" t="str">
        <f t="shared" si="188"/>
        <v>-</v>
      </c>
      <c r="M470" s="21" t="str">
        <f t="shared" si="182"/>
        <v>U15</v>
      </c>
      <c r="N470" s="21" t="str">
        <f t="shared" si="183"/>
        <v>M</v>
      </c>
      <c r="O470" s="21" t="str">
        <f t="shared" si="184"/>
        <v>50m</v>
      </c>
      <c r="P470" s="3" t="str">
        <f t="shared" si="190"/>
        <v>ok</v>
      </c>
      <c r="Q470" s="20" t="str">
        <f t="shared" si="191"/>
        <v>-</v>
      </c>
      <c r="R470" s="20" t="str">
        <f t="shared" si="192"/>
        <v>-</v>
      </c>
      <c r="S470" s="20" t="str">
        <f t="shared" si="193"/>
        <v>-</v>
      </c>
      <c r="T470" s="23">
        <f>COUNTIFS(O$2:O470,"="&amp;O470,I$2:I470,"="&amp;I470)-1</f>
        <v>248</v>
      </c>
      <c r="U470" s="24">
        <f t="shared" si="194"/>
        <v>0</v>
      </c>
      <c r="V470" s="21">
        <f t="shared" si="195"/>
        <v>1</v>
      </c>
      <c r="W470" s="25" t="str">
        <f t="shared" si="196"/>
        <v>50m</v>
      </c>
      <c r="X470" s="21" t="str">
        <f t="shared" si="197"/>
        <v>-50m</v>
      </c>
      <c r="Y470" s="22">
        <f t="shared" si="198"/>
        <v>0</v>
      </c>
      <c r="Z470" s="21">
        <f t="shared" si="199"/>
        <v>1</v>
      </c>
    </row>
    <row r="471" spans="7:26">
      <c r="G471" s="108"/>
      <c r="H471" s="91" t="str">
        <f t="shared" si="189"/>
        <v>-</v>
      </c>
      <c r="I471" t="str">
        <f t="shared" si="185"/>
        <v>-</v>
      </c>
      <c r="J471" s="7" t="str">
        <f t="shared" si="186"/>
        <v>-</v>
      </c>
      <c r="K471" s="7" t="str">
        <f t="shared" si="187"/>
        <v>-</v>
      </c>
      <c r="L471" t="str">
        <f t="shared" si="188"/>
        <v>-</v>
      </c>
      <c r="M471" s="21" t="str">
        <f t="shared" si="182"/>
        <v>U15</v>
      </c>
      <c r="N471" s="21" t="str">
        <f t="shared" si="183"/>
        <v>M</v>
      </c>
      <c r="O471" s="21" t="str">
        <f t="shared" si="184"/>
        <v>50m</v>
      </c>
      <c r="P471" s="3" t="str">
        <f t="shared" si="190"/>
        <v>ok</v>
      </c>
      <c r="Q471" s="20" t="str">
        <f t="shared" si="191"/>
        <v>-</v>
      </c>
      <c r="R471" s="20" t="str">
        <f t="shared" si="192"/>
        <v>-</v>
      </c>
      <c r="S471" s="20" t="str">
        <f t="shared" si="193"/>
        <v>-</v>
      </c>
      <c r="T471" s="23">
        <f>COUNTIFS(O$2:O471,"="&amp;O471,I$2:I471,"="&amp;I471)-1</f>
        <v>249</v>
      </c>
      <c r="U471" s="24">
        <f t="shared" si="194"/>
        <v>0</v>
      </c>
      <c r="V471" s="21">
        <f t="shared" si="195"/>
        <v>1</v>
      </c>
      <c r="W471" s="25" t="str">
        <f t="shared" si="196"/>
        <v>50m</v>
      </c>
      <c r="X471" s="21" t="str">
        <f t="shared" si="197"/>
        <v>-50m</v>
      </c>
      <c r="Y471" s="22">
        <f t="shared" si="198"/>
        <v>0</v>
      </c>
      <c r="Z471" s="21">
        <f t="shared" si="199"/>
        <v>1</v>
      </c>
    </row>
    <row r="472" spans="7:26">
      <c r="G472" s="108"/>
      <c r="H472" s="91" t="str">
        <f t="shared" si="189"/>
        <v>-</v>
      </c>
      <c r="I472" t="str">
        <f t="shared" si="185"/>
        <v>-</v>
      </c>
      <c r="J472" s="7" t="str">
        <f t="shared" si="186"/>
        <v>-</v>
      </c>
      <c r="K472" s="7" t="str">
        <f t="shared" si="187"/>
        <v>-</v>
      </c>
      <c r="L472" t="str">
        <f t="shared" si="188"/>
        <v>-</v>
      </c>
      <c r="M472" s="21" t="str">
        <f t="shared" si="182"/>
        <v>U15</v>
      </c>
      <c r="N472" s="21" t="str">
        <f t="shared" si="183"/>
        <v>M</v>
      </c>
      <c r="O472" s="21" t="str">
        <f t="shared" si="184"/>
        <v>50m</v>
      </c>
      <c r="P472" s="3" t="str">
        <f t="shared" si="190"/>
        <v>ok</v>
      </c>
      <c r="Q472" s="20" t="str">
        <f t="shared" si="191"/>
        <v>-</v>
      </c>
      <c r="R472" s="20" t="str">
        <f t="shared" si="192"/>
        <v>-</v>
      </c>
      <c r="S472" s="20" t="str">
        <f t="shared" si="193"/>
        <v>-</v>
      </c>
      <c r="T472" s="23">
        <f>COUNTIFS(O$2:O472,"="&amp;O472,I$2:I472,"="&amp;I472)-1</f>
        <v>250</v>
      </c>
      <c r="U472" s="24">
        <f t="shared" si="194"/>
        <v>0</v>
      </c>
      <c r="V472" s="21">
        <f t="shared" si="195"/>
        <v>1</v>
      </c>
      <c r="W472" s="25" t="str">
        <f t="shared" si="196"/>
        <v>50m</v>
      </c>
      <c r="X472" s="21" t="str">
        <f t="shared" si="197"/>
        <v>-50m</v>
      </c>
      <c r="Y472" s="22">
        <f t="shared" si="198"/>
        <v>0</v>
      </c>
      <c r="Z472" s="21">
        <f t="shared" si="199"/>
        <v>1</v>
      </c>
    </row>
    <row r="473" spans="7:26">
      <c r="G473" s="108"/>
      <c r="H473" s="91" t="str">
        <f t="shared" si="189"/>
        <v>-</v>
      </c>
      <c r="I473" t="str">
        <f t="shared" si="185"/>
        <v>-</v>
      </c>
      <c r="J473" s="7" t="str">
        <f t="shared" si="186"/>
        <v>-</v>
      </c>
      <c r="K473" s="7" t="str">
        <f t="shared" si="187"/>
        <v>-</v>
      </c>
      <c r="L473" t="str">
        <f t="shared" si="188"/>
        <v>-</v>
      </c>
      <c r="M473" s="21" t="str">
        <f t="shared" si="182"/>
        <v>U15</v>
      </c>
      <c r="N473" s="21" t="str">
        <f t="shared" si="183"/>
        <v>M</v>
      </c>
      <c r="O473" s="21" t="str">
        <f t="shared" si="184"/>
        <v>50m</v>
      </c>
      <c r="P473" s="3" t="str">
        <f t="shared" si="190"/>
        <v>ok</v>
      </c>
      <c r="Q473" s="20" t="str">
        <f t="shared" si="191"/>
        <v>-</v>
      </c>
      <c r="R473" s="20" t="str">
        <f t="shared" si="192"/>
        <v>-</v>
      </c>
      <c r="S473" s="20" t="str">
        <f t="shared" si="193"/>
        <v>-</v>
      </c>
      <c r="T473" s="23">
        <f>COUNTIFS(O$2:O473,"="&amp;O473,I$2:I473,"="&amp;I473)-1</f>
        <v>251</v>
      </c>
      <c r="U473" s="24">
        <f t="shared" si="194"/>
        <v>0</v>
      </c>
      <c r="V473" s="21">
        <f t="shared" si="195"/>
        <v>1</v>
      </c>
      <c r="W473" s="25" t="str">
        <f t="shared" si="196"/>
        <v>50m</v>
      </c>
      <c r="X473" s="21" t="str">
        <f t="shared" si="197"/>
        <v>-50m</v>
      </c>
      <c r="Y473" s="22">
        <f t="shared" si="198"/>
        <v>0</v>
      </c>
      <c r="Z473" s="21">
        <f t="shared" si="199"/>
        <v>1</v>
      </c>
    </row>
    <row r="474" spans="7:26">
      <c r="G474" s="108"/>
      <c r="H474" s="91" t="str">
        <f t="shared" si="189"/>
        <v>-</v>
      </c>
      <c r="I474" t="str">
        <f t="shared" si="185"/>
        <v>-</v>
      </c>
      <c r="J474" s="7" t="str">
        <f t="shared" si="186"/>
        <v>-</v>
      </c>
      <c r="K474" s="7" t="str">
        <f t="shared" si="187"/>
        <v>-</v>
      </c>
      <c r="L474" t="str">
        <f t="shared" si="188"/>
        <v>-</v>
      </c>
      <c r="M474" s="21" t="str">
        <f t="shared" si="182"/>
        <v>U15</v>
      </c>
      <c r="N474" s="21" t="str">
        <f t="shared" si="183"/>
        <v>M</v>
      </c>
      <c r="O474" s="21" t="str">
        <f t="shared" si="184"/>
        <v>50m</v>
      </c>
      <c r="P474" s="3" t="str">
        <f t="shared" si="190"/>
        <v>ok</v>
      </c>
      <c r="Q474" s="20" t="str">
        <f t="shared" si="191"/>
        <v>-</v>
      </c>
      <c r="R474" s="20" t="str">
        <f t="shared" si="192"/>
        <v>-</v>
      </c>
      <c r="S474" s="20" t="str">
        <f t="shared" si="193"/>
        <v>-</v>
      </c>
      <c r="T474" s="23">
        <f>COUNTIFS(O$2:O474,"="&amp;O474,I$2:I474,"="&amp;I474)-1</f>
        <v>252</v>
      </c>
      <c r="U474" s="24">
        <f t="shared" si="194"/>
        <v>0</v>
      </c>
      <c r="V474" s="21">
        <f t="shared" si="195"/>
        <v>1</v>
      </c>
      <c r="W474" s="25" t="str">
        <f t="shared" si="196"/>
        <v>50m</v>
      </c>
      <c r="X474" s="21" t="str">
        <f t="shared" si="197"/>
        <v>-50m</v>
      </c>
      <c r="Y474" s="22">
        <f t="shared" si="198"/>
        <v>0</v>
      </c>
      <c r="Z474" s="21">
        <f t="shared" si="199"/>
        <v>1</v>
      </c>
    </row>
    <row r="475" spans="7:26">
      <c r="G475" s="108"/>
      <c r="H475" s="91" t="str">
        <f t="shared" si="189"/>
        <v>-</v>
      </c>
      <c r="I475" t="str">
        <f t="shared" si="185"/>
        <v>-</v>
      </c>
      <c r="J475" s="7" t="str">
        <f t="shared" si="186"/>
        <v>-</v>
      </c>
      <c r="K475" s="7" t="str">
        <f t="shared" si="187"/>
        <v>-</v>
      </c>
      <c r="L475" t="str">
        <f t="shared" si="188"/>
        <v>-</v>
      </c>
      <c r="M475" s="21" t="str">
        <f t="shared" si="182"/>
        <v>U15</v>
      </c>
      <c r="N475" s="21" t="str">
        <f t="shared" si="183"/>
        <v>M</v>
      </c>
      <c r="O475" s="21" t="str">
        <f t="shared" si="184"/>
        <v>50m</v>
      </c>
      <c r="P475" s="3" t="str">
        <f t="shared" si="190"/>
        <v>ok</v>
      </c>
      <c r="Q475" s="20" t="str">
        <f t="shared" si="191"/>
        <v>-</v>
      </c>
      <c r="R475" s="20" t="str">
        <f t="shared" si="192"/>
        <v>-</v>
      </c>
      <c r="S475" s="20" t="str">
        <f t="shared" si="193"/>
        <v>-</v>
      </c>
      <c r="T475" s="23">
        <f>COUNTIFS(O$2:O475,"="&amp;O475,I$2:I475,"="&amp;I475)-1</f>
        <v>253</v>
      </c>
      <c r="U475" s="24">
        <f t="shared" si="194"/>
        <v>0</v>
      </c>
      <c r="V475" s="21">
        <f t="shared" si="195"/>
        <v>1</v>
      </c>
      <c r="W475" s="25" t="str">
        <f t="shared" si="196"/>
        <v>50m</v>
      </c>
      <c r="X475" s="21" t="str">
        <f t="shared" si="197"/>
        <v>-50m</v>
      </c>
      <c r="Y475" s="22">
        <f t="shared" si="198"/>
        <v>0</v>
      </c>
      <c r="Z475" s="21">
        <f t="shared" si="199"/>
        <v>1</v>
      </c>
    </row>
    <row r="476" spans="7:26">
      <c r="G476" s="108"/>
      <c r="H476" s="91" t="str">
        <f t="shared" si="189"/>
        <v>-</v>
      </c>
      <c r="I476" t="str">
        <f t="shared" si="185"/>
        <v>-</v>
      </c>
      <c r="J476" s="7" t="str">
        <f t="shared" si="186"/>
        <v>-</v>
      </c>
      <c r="K476" s="7" t="str">
        <f t="shared" si="187"/>
        <v>-</v>
      </c>
      <c r="L476" t="str">
        <f t="shared" si="188"/>
        <v>-</v>
      </c>
      <c r="M476" s="21" t="str">
        <f t="shared" si="182"/>
        <v>U15</v>
      </c>
      <c r="N476" s="21" t="str">
        <f t="shared" si="183"/>
        <v>M</v>
      </c>
      <c r="O476" s="21" t="str">
        <f t="shared" si="184"/>
        <v>50m</v>
      </c>
      <c r="P476" s="3" t="str">
        <f t="shared" si="190"/>
        <v>ok</v>
      </c>
      <c r="Q476" s="20" t="str">
        <f t="shared" si="191"/>
        <v>-</v>
      </c>
      <c r="R476" s="20" t="str">
        <f t="shared" si="192"/>
        <v>-</v>
      </c>
      <c r="S476" s="20" t="str">
        <f t="shared" si="193"/>
        <v>-</v>
      </c>
      <c r="T476" s="23">
        <f>COUNTIFS(O$2:O476,"="&amp;O476,I$2:I476,"="&amp;I476)-1</f>
        <v>254</v>
      </c>
      <c r="U476" s="24">
        <f t="shared" si="194"/>
        <v>0</v>
      </c>
      <c r="V476" s="21">
        <f t="shared" si="195"/>
        <v>1</v>
      </c>
      <c r="W476" s="25" t="str">
        <f t="shared" si="196"/>
        <v>50m</v>
      </c>
      <c r="X476" s="21" t="str">
        <f t="shared" si="197"/>
        <v>-50m</v>
      </c>
      <c r="Y476" s="22">
        <f t="shared" si="198"/>
        <v>0</v>
      </c>
      <c r="Z476" s="21">
        <f t="shared" si="199"/>
        <v>1</v>
      </c>
    </row>
    <row r="477" spans="7:26">
      <c r="G477" s="108"/>
      <c r="H477" s="91" t="str">
        <f t="shared" si="189"/>
        <v>-</v>
      </c>
      <c r="I477" t="str">
        <f t="shared" si="185"/>
        <v>-</v>
      </c>
      <c r="J477" s="7" t="str">
        <f t="shared" si="186"/>
        <v>-</v>
      </c>
      <c r="K477" s="7" t="str">
        <f t="shared" si="187"/>
        <v>-</v>
      </c>
      <c r="L477" t="str">
        <f t="shared" si="188"/>
        <v>-</v>
      </c>
      <c r="M477" s="21" t="str">
        <f t="shared" si="182"/>
        <v>U15</v>
      </c>
      <c r="N477" s="21" t="str">
        <f t="shared" si="183"/>
        <v>M</v>
      </c>
      <c r="O477" s="21" t="str">
        <f t="shared" si="184"/>
        <v>50m</v>
      </c>
      <c r="P477" s="3" t="str">
        <f t="shared" si="190"/>
        <v>ok</v>
      </c>
      <c r="Q477" s="20" t="str">
        <f t="shared" si="191"/>
        <v>-</v>
      </c>
      <c r="R477" s="20" t="str">
        <f t="shared" si="192"/>
        <v>-</v>
      </c>
      <c r="S477" s="20" t="str">
        <f t="shared" si="193"/>
        <v>-</v>
      </c>
      <c r="T477" s="23">
        <f>COUNTIFS(O$2:O477,"="&amp;O477,I$2:I477,"="&amp;I477)-1</f>
        <v>255</v>
      </c>
      <c r="U477" s="24">
        <f t="shared" si="194"/>
        <v>0</v>
      </c>
      <c r="V477" s="21">
        <f t="shared" si="195"/>
        <v>1</v>
      </c>
      <c r="W477" s="25" t="str">
        <f t="shared" si="196"/>
        <v>50m</v>
      </c>
      <c r="X477" s="21" t="str">
        <f t="shared" si="197"/>
        <v>-50m</v>
      </c>
      <c r="Y477" s="22">
        <f t="shared" si="198"/>
        <v>0</v>
      </c>
      <c r="Z477" s="21">
        <f t="shared" si="199"/>
        <v>1</v>
      </c>
    </row>
    <row r="478" spans="7:26">
      <c r="G478" s="108"/>
      <c r="H478" s="91" t="str">
        <f t="shared" si="189"/>
        <v>-</v>
      </c>
      <c r="I478" t="str">
        <f t="shared" si="185"/>
        <v>-</v>
      </c>
      <c r="J478" s="7" t="str">
        <f t="shared" si="186"/>
        <v>-</v>
      </c>
      <c r="K478" s="7" t="str">
        <f t="shared" si="187"/>
        <v>-</v>
      </c>
      <c r="L478" t="str">
        <f t="shared" si="188"/>
        <v>-</v>
      </c>
      <c r="M478" s="21" t="str">
        <f t="shared" si="182"/>
        <v>U15</v>
      </c>
      <c r="N478" s="21" t="str">
        <f t="shared" si="183"/>
        <v>M</v>
      </c>
      <c r="O478" s="21" t="str">
        <f t="shared" si="184"/>
        <v>50m</v>
      </c>
      <c r="P478" s="3" t="str">
        <f t="shared" si="190"/>
        <v>ok</v>
      </c>
      <c r="Q478" s="20" t="str">
        <f t="shared" si="191"/>
        <v>-</v>
      </c>
      <c r="R478" s="20" t="str">
        <f t="shared" si="192"/>
        <v>-</v>
      </c>
      <c r="S478" s="20" t="str">
        <f t="shared" si="193"/>
        <v>-</v>
      </c>
      <c r="T478" s="23">
        <f>COUNTIFS(O$2:O478,"="&amp;O478,I$2:I478,"="&amp;I478)-1</f>
        <v>256</v>
      </c>
      <c r="U478" s="24">
        <f t="shared" si="194"/>
        <v>0</v>
      </c>
      <c r="V478" s="21">
        <f t="shared" si="195"/>
        <v>1</v>
      </c>
      <c r="W478" s="25" t="str">
        <f t="shared" si="196"/>
        <v>50m</v>
      </c>
      <c r="X478" s="21" t="str">
        <f t="shared" si="197"/>
        <v>-50m</v>
      </c>
      <c r="Y478" s="22">
        <f t="shared" si="198"/>
        <v>0</v>
      </c>
      <c r="Z478" s="21">
        <f t="shared" si="199"/>
        <v>1</v>
      </c>
    </row>
    <row r="479" spans="7:26">
      <c r="G479" s="108"/>
      <c r="H479" s="91" t="str">
        <f t="shared" si="189"/>
        <v>-</v>
      </c>
      <c r="I479" t="str">
        <f t="shared" si="185"/>
        <v>-</v>
      </c>
      <c r="J479" s="7" t="str">
        <f t="shared" si="186"/>
        <v>-</v>
      </c>
      <c r="K479" s="7" t="str">
        <f t="shared" si="187"/>
        <v>-</v>
      </c>
      <c r="L479" t="str">
        <f t="shared" si="188"/>
        <v>-</v>
      </c>
      <c r="M479" s="21" t="str">
        <f t="shared" si="182"/>
        <v>U15</v>
      </c>
      <c r="N479" s="21" t="str">
        <f t="shared" si="183"/>
        <v>M</v>
      </c>
      <c r="O479" s="21" t="str">
        <f t="shared" si="184"/>
        <v>50m</v>
      </c>
      <c r="P479" s="3" t="str">
        <f t="shared" si="190"/>
        <v>ok</v>
      </c>
      <c r="Q479" s="20" t="str">
        <f t="shared" si="191"/>
        <v>-</v>
      </c>
      <c r="R479" s="20" t="str">
        <f t="shared" si="192"/>
        <v>-</v>
      </c>
      <c r="S479" s="20" t="str">
        <f t="shared" si="193"/>
        <v>-</v>
      </c>
      <c r="T479" s="23">
        <f>COUNTIFS(O$2:O479,"="&amp;O479,I$2:I479,"="&amp;I479)-1</f>
        <v>257</v>
      </c>
      <c r="U479" s="24">
        <f t="shared" si="194"/>
        <v>0</v>
      </c>
      <c r="V479" s="21">
        <f t="shared" si="195"/>
        <v>1</v>
      </c>
      <c r="W479" s="25" t="str">
        <f t="shared" si="196"/>
        <v>50m</v>
      </c>
      <c r="X479" s="21" t="str">
        <f t="shared" si="197"/>
        <v>-50m</v>
      </c>
      <c r="Y479" s="22">
        <f t="shared" si="198"/>
        <v>0</v>
      </c>
      <c r="Z479" s="21">
        <f t="shared" si="199"/>
        <v>1</v>
      </c>
    </row>
    <row r="480" spans="7:26">
      <c r="G480" s="108"/>
      <c r="H480" s="91" t="str">
        <f t="shared" si="189"/>
        <v>-</v>
      </c>
      <c r="I480" t="str">
        <f t="shared" si="185"/>
        <v>-</v>
      </c>
      <c r="J480" s="7" t="str">
        <f t="shared" si="186"/>
        <v>-</v>
      </c>
      <c r="K480" s="7" t="str">
        <f t="shared" si="187"/>
        <v>-</v>
      </c>
      <c r="L480" t="str">
        <f t="shared" si="188"/>
        <v>-</v>
      </c>
      <c r="M480" s="21" t="str">
        <f t="shared" si="182"/>
        <v>U15</v>
      </c>
      <c r="N480" s="21" t="str">
        <f t="shared" si="183"/>
        <v>M</v>
      </c>
      <c r="O480" s="21" t="str">
        <f t="shared" si="184"/>
        <v>50m</v>
      </c>
      <c r="P480" s="3" t="str">
        <f t="shared" si="190"/>
        <v>ok</v>
      </c>
      <c r="Q480" s="20" t="str">
        <f t="shared" si="191"/>
        <v>-</v>
      </c>
      <c r="R480" s="20" t="str">
        <f t="shared" si="192"/>
        <v>-</v>
      </c>
      <c r="S480" s="20" t="str">
        <f t="shared" si="193"/>
        <v>-</v>
      </c>
      <c r="T480" s="23">
        <f>COUNTIFS(O$2:O480,"="&amp;O480,I$2:I480,"="&amp;I480)-1</f>
        <v>258</v>
      </c>
      <c r="U480" s="24">
        <f t="shared" si="194"/>
        <v>0</v>
      </c>
      <c r="V480" s="21">
        <f t="shared" si="195"/>
        <v>1</v>
      </c>
      <c r="W480" s="25" t="str">
        <f t="shared" si="196"/>
        <v>50m</v>
      </c>
      <c r="X480" s="21" t="str">
        <f t="shared" si="197"/>
        <v>-50m</v>
      </c>
      <c r="Y480" s="22">
        <f t="shared" si="198"/>
        <v>0</v>
      </c>
      <c r="Z480" s="21">
        <f t="shared" si="199"/>
        <v>1</v>
      </c>
    </row>
    <row r="481" spans="7:26">
      <c r="G481" s="108"/>
      <c r="H481" s="91" t="str">
        <f t="shared" si="189"/>
        <v>-</v>
      </c>
      <c r="I481" t="str">
        <f t="shared" si="185"/>
        <v>-</v>
      </c>
      <c r="J481" s="7" t="str">
        <f t="shared" si="186"/>
        <v>-</v>
      </c>
      <c r="K481" s="7" t="str">
        <f t="shared" si="187"/>
        <v>-</v>
      </c>
      <c r="L481" t="str">
        <f t="shared" si="188"/>
        <v>-</v>
      </c>
      <c r="M481" s="21" t="str">
        <f t="shared" si="182"/>
        <v>U15</v>
      </c>
      <c r="N481" s="21" t="str">
        <f t="shared" si="183"/>
        <v>M</v>
      </c>
      <c r="O481" s="21" t="str">
        <f t="shared" si="184"/>
        <v>50m</v>
      </c>
      <c r="P481" s="3" t="str">
        <f t="shared" si="190"/>
        <v>ok</v>
      </c>
      <c r="Q481" s="20" t="str">
        <f t="shared" si="191"/>
        <v>-</v>
      </c>
      <c r="R481" s="20" t="str">
        <f t="shared" si="192"/>
        <v>-</v>
      </c>
      <c r="S481" s="20" t="str">
        <f t="shared" si="193"/>
        <v>-</v>
      </c>
      <c r="T481" s="23">
        <f>COUNTIFS(O$2:O481,"="&amp;O481,I$2:I481,"="&amp;I481)-1</f>
        <v>259</v>
      </c>
      <c r="U481" s="24">
        <f t="shared" si="194"/>
        <v>0</v>
      </c>
      <c r="V481" s="21">
        <f t="shared" si="195"/>
        <v>1</v>
      </c>
      <c r="W481" s="25" t="str">
        <f t="shared" si="196"/>
        <v>50m</v>
      </c>
      <c r="X481" s="21" t="str">
        <f t="shared" si="197"/>
        <v>-50m</v>
      </c>
      <c r="Y481" s="22">
        <f t="shared" si="198"/>
        <v>0</v>
      </c>
      <c r="Z481" s="21">
        <f t="shared" si="199"/>
        <v>1</v>
      </c>
    </row>
    <row r="482" spans="7:26">
      <c r="G482" s="108"/>
      <c r="H482" s="91" t="str">
        <f t="shared" si="189"/>
        <v>-</v>
      </c>
      <c r="I482" t="str">
        <f t="shared" si="185"/>
        <v>-</v>
      </c>
      <c r="J482" s="7" t="str">
        <f t="shared" si="186"/>
        <v>-</v>
      </c>
      <c r="K482" s="7" t="str">
        <f t="shared" si="187"/>
        <v>-</v>
      </c>
      <c r="L482" t="str">
        <f t="shared" si="188"/>
        <v>-</v>
      </c>
      <c r="M482" s="21" t="str">
        <f t="shared" si="182"/>
        <v>U15</v>
      </c>
      <c r="N482" s="21" t="str">
        <f t="shared" si="183"/>
        <v>M</v>
      </c>
      <c r="O482" s="21" t="str">
        <f t="shared" si="184"/>
        <v>50m</v>
      </c>
      <c r="P482" s="3" t="str">
        <f t="shared" si="190"/>
        <v>ok</v>
      </c>
      <c r="Q482" s="20" t="str">
        <f t="shared" si="191"/>
        <v>-</v>
      </c>
      <c r="R482" s="20" t="str">
        <f t="shared" si="192"/>
        <v>-</v>
      </c>
      <c r="S482" s="20" t="str">
        <f t="shared" si="193"/>
        <v>-</v>
      </c>
      <c r="T482" s="23">
        <f>COUNTIFS(O$2:O482,"="&amp;O482,I$2:I482,"="&amp;I482)-1</f>
        <v>260</v>
      </c>
      <c r="U482" s="24">
        <f t="shared" si="194"/>
        <v>0</v>
      </c>
      <c r="V482" s="21">
        <f t="shared" si="195"/>
        <v>1</v>
      </c>
      <c r="W482" s="25" t="str">
        <f t="shared" si="196"/>
        <v>50m</v>
      </c>
      <c r="X482" s="21" t="str">
        <f t="shared" si="197"/>
        <v>-50m</v>
      </c>
      <c r="Y482" s="22">
        <f t="shared" si="198"/>
        <v>0</v>
      </c>
      <c r="Z482" s="21">
        <f t="shared" si="199"/>
        <v>1</v>
      </c>
    </row>
    <row r="483" spans="7:26">
      <c r="G483" s="108"/>
      <c r="H483" s="91" t="str">
        <f t="shared" si="189"/>
        <v>-</v>
      </c>
      <c r="I483" t="str">
        <f t="shared" si="185"/>
        <v>-</v>
      </c>
      <c r="J483" s="7" t="str">
        <f t="shared" si="186"/>
        <v>-</v>
      </c>
      <c r="K483" s="7" t="str">
        <f t="shared" si="187"/>
        <v>-</v>
      </c>
      <c r="L483" t="str">
        <f t="shared" si="188"/>
        <v>-</v>
      </c>
      <c r="M483" s="21" t="str">
        <f t="shared" si="182"/>
        <v>U15</v>
      </c>
      <c r="N483" s="21" t="str">
        <f t="shared" si="183"/>
        <v>M</v>
      </c>
      <c r="O483" s="21" t="str">
        <f t="shared" si="184"/>
        <v>50m</v>
      </c>
      <c r="P483" s="3" t="str">
        <f t="shared" si="190"/>
        <v>ok</v>
      </c>
      <c r="Q483" s="20" t="str">
        <f t="shared" si="191"/>
        <v>-</v>
      </c>
      <c r="R483" s="20" t="str">
        <f t="shared" si="192"/>
        <v>-</v>
      </c>
      <c r="S483" s="20" t="str">
        <f t="shared" si="193"/>
        <v>-</v>
      </c>
      <c r="T483" s="23">
        <f>COUNTIFS(O$2:O483,"="&amp;O483,I$2:I483,"="&amp;I483)-1</f>
        <v>261</v>
      </c>
      <c r="U483" s="24">
        <f t="shared" si="194"/>
        <v>0</v>
      </c>
      <c r="V483" s="21">
        <f t="shared" si="195"/>
        <v>1</v>
      </c>
      <c r="W483" s="25" t="str">
        <f t="shared" si="196"/>
        <v>50m</v>
      </c>
      <c r="X483" s="21" t="str">
        <f t="shared" si="197"/>
        <v>-50m</v>
      </c>
      <c r="Y483" s="22">
        <f t="shared" si="198"/>
        <v>0</v>
      </c>
      <c r="Z483" s="21">
        <f t="shared" si="199"/>
        <v>1</v>
      </c>
    </row>
    <row r="484" spans="7:26">
      <c r="G484" s="108"/>
      <c r="H484" s="91" t="str">
        <f t="shared" si="189"/>
        <v>-</v>
      </c>
      <c r="I484" t="str">
        <f t="shared" si="185"/>
        <v>-</v>
      </c>
      <c r="J484" s="7" t="str">
        <f t="shared" si="186"/>
        <v>-</v>
      </c>
      <c r="K484" s="7" t="str">
        <f t="shared" si="187"/>
        <v>-</v>
      </c>
      <c r="L484" t="str">
        <f t="shared" si="188"/>
        <v>-</v>
      </c>
      <c r="M484" s="21" t="str">
        <f t="shared" si="182"/>
        <v>U15</v>
      </c>
      <c r="N484" s="21" t="str">
        <f t="shared" si="183"/>
        <v>M</v>
      </c>
      <c r="O484" s="21" t="str">
        <f t="shared" si="184"/>
        <v>50m</v>
      </c>
      <c r="P484" s="3" t="str">
        <f t="shared" si="190"/>
        <v>ok</v>
      </c>
      <c r="Q484" s="20" t="str">
        <f t="shared" si="191"/>
        <v>-</v>
      </c>
      <c r="R484" s="20" t="str">
        <f t="shared" si="192"/>
        <v>-</v>
      </c>
      <c r="S484" s="20" t="str">
        <f t="shared" si="193"/>
        <v>-</v>
      </c>
      <c r="T484" s="23">
        <f>COUNTIFS(O$2:O484,"="&amp;O484,I$2:I484,"="&amp;I484)-1</f>
        <v>262</v>
      </c>
      <c r="U484" s="24">
        <f t="shared" si="194"/>
        <v>0</v>
      </c>
      <c r="V484" s="21">
        <f t="shared" si="195"/>
        <v>1</v>
      </c>
      <c r="W484" s="25" t="str">
        <f t="shared" si="196"/>
        <v>50m</v>
      </c>
      <c r="X484" s="21" t="str">
        <f t="shared" si="197"/>
        <v>-50m</v>
      </c>
      <c r="Y484" s="22">
        <f t="shared" si="198"/>
        <v>0</v>
      </c>
      <c r="Z484" s="21">
        <f t="shared" si="199"/>
        <v>1</v>
      </c>
    </row>
    <row r="485" spans="7:26">
      <c r="G485" s="108"/>
      <c r="H485" s="91" t="str">
        <f t="shared" si="189"/>
        <v>-</v>
      </c>
      <c r="I485" t="str">
        <f t="shared" si="185"/>
        <v>-</v>
      </c>
      <c r="J485" s="7" t="str">
        <f t="shared" si="186"/>
        <v>-</v>
      </c>
      <c r="K485" s="7" t="str">
        <f t="shared" si="187"/>
        <v>-</v>
      </c>
      <c r="L485" t="str">
        <f t="shared" si="188"/>
        <v>-</v>
      </c>
      <c r="M485" s="21" t="str">
        <f t="shared" si="182"/>
        <v>U15</v>
      </c>
      <c r="N485" s="21" t="str">
        <f t="shared" si="183"/>
        <v>M</v>
      </c>
      <c r="O485" s="21" t="str">
        <f t="shared" si="184"/>
        <v>50m</v>
      </c>
      <c r="P485" s="3" t="str">
        <f t="shared" si="190"/>
        <v>ok</v>
      </c>
      <c r="Q485" s="20" t="str">
        <f t="shared" si="191"/>
        <v>-</v>
      </c>
      <c r="R485" s="20" t="str">
        <f t="shared" si="192"/>
        <v>-</v>
      </c>
      <c r="S485" s="20" t="str">
        <f t="shared" si="193"/>
        <v>-</v>
      </c>
      <c r="T485" s="23">
        <f>COUNTIFS(O$2:O485,"="&amp;O485,I$2:I485,"="&amp;I485)-1</f>
        <v>263</v>
      </c>
      <c r="U485" s="24">
        <f t="shared" si="194"/>
        <v>0</v>
      </c>
      <c r="V485" s="21">
        <f t="shared" si="195"/>
        <v>1</v>
      </c>
      <c r="W485" s="25" t="str">
        <f t="shared" si="196"/>
        <v>50m</v>
      </c>
      <c r="X485" s="21" t="str">
        <f t="shared" si="197"/>
        <v>-50m</v>
      </c>
      <c r="Y485" s="22">
        <f t="shared" si="198"/>
        <v>0</v>
      </c>
      <c r="Z485" s="21">
        <f t="shared" si="199"/>
        <v>1</v>
      </c>
    </row>
    <row r="486" spans="7:26">
      <c r="G486" s="108"/>
      <c r="H486" s="91" t="str">
        <f t="shared" si="189"/>
        <v>-</v>
      </c>
      <c r="I486" t="str">
        <f t="shared" si="185"/>
        <v>-</v>
      </c>
      <c r="J486" s="7" t="str">
        <f t="shared" si="186"/>
        <v>-</v>
      </c>
      <c r="K486" s="7" t="str">
        <f t="shared" si="187"/>
        <v>-</v>
      </c>
      <c r="L486" t="str">
        <f t="shared" si="188"/>
        <v>-</v>
      </c>
      <c r="M486" s="21" t="str">
        <f t="shared" si="182"/>
        <v>U15</v>
      </c>
      <c r="N486" s="21" t="str">
        <f t="shared" si="183"/>
        <v>M</v>
      </c>
      <c r="O486" s="21" t="str">
        <f t="shared" si="184"/>
        <v>50m</v>
      </c>
      <c r="P486" s="3" t="str">
        <f t="shared" si="190"/>
        <v>ok</v>
      </c>
      <c r="Q486" s="20" t="str">
        <f t="shared" si="191"/>
        <v>-</v>
      </c>
      <c r="R486" s="20" t="str">
        <f t="shared" si="192"/>
        <v>-</v>
      </c>
      <c r="S486" s="20" t="str">
        <f t="shared" si="193"/>
        <v>-</v>
      </c>
      <c r="T486" s="23">
        <f>COUNTIFS(O$2:O486,"="&amp;O486,I$2:I486,"="&amp;I486)-1</f>
        <v>264</v>
      </c>
      <c r="U486" s="24">
        <f t="shared" si="194"/>
        <v>0</v>
      </c>
      <c r="V486" s="21">
        <f t="shared" si="195"/>
        <v>1</v>
      </c>
      <c r="W486" s="25" t="str">
        <f t="shared" si="196"/>
        <v>50m</v>
      </c>
      <c r="X486" s="21" t="str">
        <f t="shared" si="197"/>
        <v>-50m</v>
      </c>
      <c r="Y486" s="22">
        <f t="shared" si="198"/>
        <v>0</v>
      </c>
      <c r="Z486" s="21">
        <f t="shared" si="199"/>
        <v>1</v>
      </c>
    </row>
    <row r="487" spans="7:26">
      <c r="G487" s="108"/>
      <c r="H487" s="91" t="str">
        <f t="shared" si="189"/>
        <v>-</v>
      </c>
      <c r="I487" t="str">
        <f t="shared" si="185"/>
        <v>-</v>
      </c>
      <c r="J487" s="7" t="str">
        <f t="shared" si="186"/>
        <v>-</v>
      </c>
      <c r="K487" s="7" t="str">
        <f t="shared" si="187"/>
        <v>-</v>
      </c>
      <c r="L487" t="str">
        <f t="shared" si="188"/>
        <v>-</v>
      </c>
      <c r="M487" s="21" t="str">
        <f t="shared" si="182"/>
        <v>U15</v>
      </c>
      <c r="N487" s="21" t="str">
        <f t="shared" si="183"/>
        <v>M</v>
      </c>
      <c r="O487" s="21" t="str">
        <f t="shared" si="184"/>
        <v>50m</v>
      </c>
      <c r="P487" s="3" t="str">
        <f t="shared" si="190"/>
        <v>ok</v>
      </c>
      <c r="Q487" s="20" t="str">
        <f t="shared" si="191"/>
        <v>-</v>
      </c>
      <c r="R487" s="20" t="str">
        <f t="shared" si="192"/>
        <v>-</v>
      </c>
      <c r="S487" s="20" t="str">
        <f t="shared" si="193"/>
        <v>-</v>
      </c>
      <c r="T487" s="23">
        <f>COUNTIFS(O$2:O487,"="&amp;O487,I$2:I487,"="&amp;I487)-1</f>
        <v>265</v>
      </c>
      <c r="U487" s="24">
        <f t="shared" si="194"/>
        <v>0</v>
      </c>
      <c r="V487" s="21">
        <f t="shared" si="195"/>
        <v>1</v>
      </c>
      <c r="W487" s="25" t="str">
        <f t="shared" si="196"/>
        <v>50m</v>
      </c>
      <c r="X487" s="21" t="str">
        <f t="shared" si="197"/>
        <v>-50m</v>
      </c>
      <c r="Y487" s="22">
        <f t="shared" si="198"/>
        <v>0</v>
      </c>
      <c r="Z487" s="21">
        <f t="shared" si="199"/>
        <v>1</v>
      </c>
    </row>
    <row r="488" spans="7:26">
      <c r="G488" s="108"/>
      <c r="H488" s="91" t="str">
        <f t="shared" si="189"/>
        <v>-</v>
      </c>
      <c r="I488" t="str">
        <f t="shared" si="185"/>
        <v>-</v>
      </c>
      <c r="J488" s="7" t="str">
        <f t="shared" si="186"/>
        <v>-</v>
      </c>
      <c r="K488" s="7" t="str">
        <f t="shared" si="187"/>
        <v>-</v>
      </c>
      <c r="L488" t="str">
        <f t="shared" si="188"/>
        <v>-</v>
      </c>
      <c r="M488" s="21" t="str">
        <f t="shared" si="182"/>
        <v>U15</v>
      </c>
      <c r="N488" s="21" t="str">
        <f t="shared" si="183"/>
        <v>M</v>
      </c>
      <c r="O488" s="21" t="str">
        <f t="shared" si="184"/>
        <v>50m</v>
      </c>
      <c r="P488" s="3" t="str">
        <f t="shared" si="190"/>
        <v>ok</v>
      </c>
      <c r="Q488" s="20" t="str">
        <f t="shared" si="191"/>
        <v>-</v>
      </c>
      <c r="R488" s="20" t="str">
        <f t="shared" si="192"/>
        <v>-</v>
      </c>
      <c r="S488" s="20" t="str">
        <f t="shared" si="193"/>
        <v>-</v>
      </c>
      <c r="T488" s="23">
        <f>COUNTIFS(O$2:O488,"="&amp;O488,I$2:I488,"="&amp;I488)-1</f>
        <v>266</v>
      </c>
      <c r="U488" s="24">
        <f t="shared" si="194"/>
        <v>0</v>
      </c>
      <c r="V488" s="21">
        <f t="shared" si="195"/>
        <v>1</v>
      </c>
      <c r="W488" s="25" t="str">
        <f t="shared" si="196"/>
        <v>50m</v>
      </c>
      <c r="X488" s="21" t="str">
        <f t="shared" si="197"/>
        <v>-50m</v>
      </c>
      <c r="Y488" s="22">
        <f t="shared" si="198"/>
        <v>0</v>
      </c>
      <c r="Z488" s="21">
        <f t="shared" si="199"/>
        <v>1</v>
      </c>
    </row>
    <row r="489" spans="7:26">
      <c r="G489" s="108"/>
      <c r="H489" s="91" t="str">
        <f t="shared" si="189"/>
        <v>-</v>
      </c>
      <c r="I489" t="str">
        <f t="shared" si="185"/>
        <v>-</v>
      </c>
      <c r="J489" s="7" t="str">
        <f t="shared" si="186"/>
        <v>-</v>
      </c>
      <c r="K489" s="7" t="str">
        <f t="shared" si="187"/>
        <v>-</v>
      </c>
      <c r="L489" t="str">
        <f t="shared" si="188"/>
        <v>-</v>
      </c>
      <c r="M489" s="21" t="str">
        <f t="shared" si="182"/>
        <v>U15</v>
      </c>
      <c r="N489" s="21" t="str">
        <f t="shared" si="183"/>
        <v>M</v>
      </c>
      <c r="O489" s="21" t="str">
        <f t="shared" si="184"/>
        <v>50m</v>
      </c>
      <c r="P489" s="3" t="str">
        <f t="shared" si="190"/>
        <v>ok</v>
      </c>
      <c r="Q489" s="20" t="str">
        <f t="shared" si="191"/>
        <v>-</v>
      </c>
      <c r="R489" s="20" t="str">
        <f t="shared" si="192"/>
        <v>-</v>
      </c>
      <c r="S489" s="20" t="str">
        <f t="shared" si="193"/>
        <v>-</v>
      </c>
      <c r="T489" s="23">
        <f>COUNTIFS(O$2:O489,"="&amp;O489,I$2:I489,"="&amp;I489)-1</f>
        <v>267</v>
      </c>
      <c r="U489" s="24">
        <f t="shared" si="194"/>
        <v>0</v>
      </c>
      <c r="V489" s="21">
        <f t="shared" si="195"/>
        <v>1</v>
      </c>
      <c r="W489" s="25" t="str">
        <f t="shared" si="196"/>
        <v>50m</v>
      </c>
      <c r="X489" s="21" t="str">
        <f t="shared" si="197"/>
        <v>-50m</v>
      </c>
      <c r="Y489" s="22">
        <f t="shared" si="198"/>
        <v>0</v>
      </c>
      <c r="Z489" s="21">
        <f t="shared" si="199"/>
        <v>1</v>
      </c>
    </row>
    <row r="490" spans="7:26">
      <c r="G490" s="108"/>
      <c r="H490" s="91" t="str">
        <f t="shared" si="189"/>
        <v>-</v>
      </c>
      <c r="I490" t="str">
        <f t="shared" si="185"/>
        <v>-</v>
      </c>
      <c r="J490" s="7" t="str">
        <f t="shared" si="186"/>
        <v>-</v>
      </c>
      <c r="K490" s="7" t="str">
        <f t="shared" si="187"/>
        <v>-</v>
      </c>
      <c r="L490" t="str">
        <f t="shared" si="188"/>
        <v>-</v>
      </c>
      <c r="M490" s="21" t="str">
        <f t="shared" si="182"/>
        <v>U15</v>
      </c>
      <c r="N490" s="21" t="str">
        <f t="shared" si="183"/>
        <v>M</v>
      </c>
      <c r="O490" s="21" t="str">
        <f t="shared" si="184"/>
        <v>50m</v>
      </c>
      <c r="P490" s="3" t="str">
        <f t="shared" si="190"/>
        <v>ok</v>
      </c>
      <c r="Q490" s="20" t="str">
        <f t="shared" si="191"/>
        <v>-</v>
      </c>
      <c r="R490" s="20" t="str">
        <f t="shared" si="192"/>
        <v>-</v>
      </c>
      <c r="S490" s="20" t="str">
        <f t="shared" si="193"/>
        <v>-</v>
      </c>
      <c r="T490" s="23">
        <f>COUNTIFS(O$2:O490,"="&amp;O490,I$2:I490,"="&amp;I490)-1</f>
        <v>268</v>
      </c>
      <c r="U490" s="24">
        <f t="shared" si="194"/>
        <v>0</v>
      </c>
      <c r="V490" s="21">
        <f t="shared" si="195"/>
        <v>1</v>
      </c>
      <c r="W490" s="25" t="str">
        <f t="shared" si="196"/>
        <v>50m</v>
      </c>
      <c r="X490" s="21" t="str">
        <f t="shared" si="197"/>
        <v>-50m</v>
      </c>
      <c r="Y490" s="22">
        <f t="shared" si="198"/>
        <v>0</v>
      </c>
      <c r="Z490" s="21">
        <f t="shared" si="199"/>
        <v>1</v>
      </c>
    </row>
    <row r="491" spans="7:26">
      <c r="G491" s="108"/>
      <c r="H491" s="91" t="str">
        <f t="shared" si="189"/>
        <v>-</v>
      </c>
      <c r="I491" t="str">
        <f t="shared" si="185"/>
        <v>-</v>
      </c>
      <c r="J491" s="7" t="str">
        <f t="shared" si="186"/>
        <v>-</v>
      </c>
      <c r="K491" s="7" t="str">
        <f t="shared" si="187"/>
        <v>-</v>
      </c>
      <c r="L491" t="str">
        <f t="shared" si="188"/>
        <v>-</v>
      </c>
      <c r="M491" s="21" t="str">
        <f t="shared" si="182"/>
        <v>U15</v>
      </c>
      <c r="N491" s="21" t="str">
        <f t="shared" si="183"/>
        <v>M</v>
      </c>
      <c r="O491" s="21" t="str">
        <f t="shared" si="184"/>
        <v>50m</v>
      </c>
      <c r="P491" s="3" t="str">
        <f t="shared" si="190"/>
        <v>ok</v>
      </c>
      <c r="Q491" s="20" t="str">
        <f t="shared" si="191"/>
        <v>-</v>
      </c>
      <c r="R491" s="20" t="str">
        <f t="shared" si="192"/>
        <v>-</v>
      </c>
      <c r="S491" s="20" t="str">
        <f t="shared" si="193"/>
        <v>-</v>
      </c>
      <c r="T491" s="23">
        <f>COUNTIFS(O$2:O491,"="&amp;O491,I$2:I491,"="&amp;I491)-1</f>
        <v>269</v>
      </c>
      <c r="U491" s="24">
        <f t="shared" si="194"/>
        <v>0</v>
      </c>
      <c r="V491" s="21">
        <f t="shared" si="195"/>
        <v>1</v>
      </c>
      <c r="W491" s="25" t="str">
        <f t="shared" si="196"/>
        <v>50m</v>
      </c>
      <c r="X491" s="21" t="str">
        <f t="shared" si="197"/>
        <v>-50m</v>
      </c>
      <c r="Y491" s="22">
        <f t="shared" si="198"/>
        <v>0</v>
      </c>
      <c r="Z491" s="21">
        <f t="shared" si="199"/>
        <v>1</v>
      </c>
    </row>
    <row r="492" spans="7:26">
      <c r="G492" s="108"/>
      <c r="H492" s="91" t="str">
        <f t="shared" si="189"/>
        <v>-</v>
      </c>
      <c r="I492" t="str">
        <f t="shared" si="185"/>
        <v>-</v>
      </c>
      <c r="J492" s="7" t="str">
        <f t="shared" si="186"/>
        <v>-</v>
      </c>
      <c r="K492" s="7" t="str">
        <f t="shared" si="187"/>
        <v>-</v>
      </c>
      <c r="L492" t="str">
        <f t="shared" si="188"/>
        <v>-</v>
      </c>
      <c r="M492" s="21" t="str">
        <f t="shared" si="182"/>
        <v>U15</v>
      </c>
      <c r="N492" s="21" t="str">
        <f t="shared" si="183"/>
        <v>M</v>
      </c>
      <c r="O492" s="21" t="str">
        <f t="shared" si="184"/>
        <v>50m</v>
      </c>
      <c r="P492" s="3" t="str">
        <f t="shared" si="190"/>
        <v>ok</v>
      </c>
      <c r="Q492" s="20" t="str">
        <f t="shared" si="191"/>
        <v>-</v>
      </c>
      <c r="R492" s="20" t="str">
        <f t="shared" si="192"/>
        <v>-</v>
      </c>
      <c r="S492" s="20" t="str">
        <f t="shared" si="193"/>
        <v>-</v>
      </c>
      <c r="T492" s="23">
        <f>COUNTIFS(O$2:O492,"="&amp;O492,I$2:I492,"="&amp;I492)-1</f>
        <v>270</v>
      </c>
      <c r="U492" s="24">
        <f t="shared" si="194"/>
        <v>0</v>
      </c>
      <c r="V492" s="21">
        <f t="shared" si="195"/>
        <v>1</v>
      </c>
      <c r="W492" s="25" t="str">
        <f t="shared" si="196"/>
        <v>50m</v>
      </c>
      <c r="X492" s="21" t="str">
        <f t="shared" si="197"/>
        <v>-50m</v>
      </c>
      <c r="Y492" s="22">
        <f t="shared" si="198"/>
        <v>0</v>
      </c>
      <c r="Z492" s="21">
        <f t="shared" si="199"/>
        <v>1</v>
      </c>
    </row>
    <row r="493" spans="7:26">
      <c r="G493" s="108"/>
      <c r="H493" s="91" t="str">
        <f t="shared" si="189"/>
        <v>-</v>
      </c>
      <c r="I493" t="str">
        <f t="shared" si="185"/>
        <v>-</v>
      </c>
      <c r="J493" s="7" t="str">
        <f t="shared" si="186"/>
        <v>-</v>
      </c>
      <c r="K493" s="7" t="str">
        <f t="shared" si="187"/>
        <v>-</v>
      </c>
      <c r="L493" t="str">
        <f t="shared" si="188"/>
        <v>-</v>
      </c>
      <c r="M493" s="21" t="str">
        <f t="shared" si="182"/>
        <v>U15</v>
      </c>
      <c r="N493" s="21" t="str">
        <f t="shared" si="183"/>
        <v>M</v>
      </c>
      <c r="O493" s="21" t="str">
        <f t="shared" si="184"/>
        <v>50m</v>
      </c>
      <c r="P493" s="3" t="str">
        <f t="shared" si="190"/>
        <v>ok</v>
      </c>
      <c r="Q493" s="20" t="str">
        <f t="shared" si="191"/>
        <v>-</v>
      </c>
      <c r="R493" s="20" t="str">
        <f t="shared" si="192"/>
        <v>-</v>
      </c>
      <c r="S493" s="20" t="str">
        <f t="shared" si="193"/>
        <v>-</v>
      </c>
      <c r="T493" s="23">
        <f>COUNTIFS(O$2:O493,"="&amp;O493,I$2:I493,"="&amp;I493)-1</f>
        <v>271</v>
      </c>
      <c r="U493" s="24">
        <f t="shared" si="194"/>
        <v>0</v>
      </c>
      <c r="V493" s="21">
        <f t="shared" si="195"/>
        <v>1</v>
      </c>
      <c r="W493" s="25" t="str">
        <f t="shared" si="196"/>
        <v>50m</v>
      </c>
      <c r="X493" s="21" t="str">
        <f t="shared" si="197"/>
        <v>-50m</v>
      </c>
      <c r="Y493" s="22">
        <f t="shared" si="198"/>
        <v>0</v>
      </c>
      <c r="Z493" s="21">
        <f t="shared" si="199"/>
        <v>1</v>
      </c>
    </row>
    <row r="494" spans="7:26">
      <c r="G494" s="108"/>
      <c r="H494" s="91" t="str">
        <f t="shared" si="189"/>
        <v>-</v>
      </c>
      <c r="I494" t="str">
        <f t="shared" si="185"/>
        <v>-</v>
      </c>
      <c r="J494" s="7" t="str">
        <f t="shared" si="186"/>
        <v>-</v>
      </c>
      <c r="K494" s="7" t="str">
        <f t="shared" si="187"/>
        <v>-</v>
      </c>
      <c r="L494" t="str">
        <f t="shared" si="188"/>
        <v>-</v>
      </c>
      <c r="M494" s="21" t="str">
        <f t="shared" si="182"/>
        <v>U15</v>
      </c>
      <c r="N494" s="21" t="str">
        <f t="shared" si="183"/>
        <v>M</v>
      </c>
      <c r="O494" s="21" t="str">
        <f t="shared" si="184"/>
        <v>50m</v>
      </c>
      <c r="P494" s="3" t="str">
        <f t="shared" si="190"/>
        <v>ok</v>
      </c>
      <c r="Q494" s="20" t="str">
        <f t="shared" si="191"/>
        <v>-</v>
      </c>
      <c r="R494" s="20" t="str">
        <f t="shared" si="192"/>
        <v>-</v>
      </c>
      <c r="S494" s="20" t="str">
        <f t="shared" si="193"/>
        <v>-</v>
      </c>
      <c r="T494" s="23">
        <f>COUNTIFS(O$2:O494,"="&amp;O494,I$2:I494,"="&amp;I494)-1</f>
        <v>272</v>
      </c>
      <c r="U494" s="24">
        <f t="shared" si="194"/>
        <v>0</v>
      </c>
      <c r="V494" s="21">
        <f t="shared" si="195"/>
        <v>1</v>
      </c>
      <c r="W494" s="25" t="str">
        <f t="shared" si="196"/>
        <v>50m</v>
      </c>
      <c r="X494" s="21" t="str">
        <f t="shared" si="197"/>
        <v>-50m</v>
      </c>
      <c r="Y494" s="22">
        <f t="shared" si="198"/>
        <v>0</v>
      </c>
      <c r="Z494" s="21">
        <f t="shared" si="199"/>
        <v>1</v>
      </c>
    </row>
    <row r="495" spans="7:26">
      <c r="G495" s="108"/>
      <c r="H495" s="91" t="str">
        <f t="shared" si="189"/>
        <v>-</v>
      </c>
      <c r="I495" t="str">
        <f t="shared" si="185"/>
        <v>-</v>
      </c>
      <c r="J495" s="7" t="str">
        <f t="shared" si="186"/>
        <v>-</v>
      </c>
      <c r="K495" s="7" t="str">
        <f t="shared" si="187"/>
        <v>-</v>
      </c>
      <c r="L495" t="str">
        <f t="shared" si="188"/>
        <v>-</v>
      </c>
      <c r="M495" s="21" t="str">
        <f t="shared" si="182"/>
        <v>U15</v>
      </c>
      <c r="N495" s="21" t="str">
        <f t="shared" si="183"/>
        <v>M</v>
      </c>
      <c r="O495" s="21" t="str">
        <f t="shared" si="184"/>
        <v>50m</v>
      </c>
      <c r="P495" s="3" t="str">
        <f t="shared" si="190"/>
        <v>ok</v>
      </c>
      <c r="Q495" s="20" t="str">
        <f t="shared" si="191"/>
        <v>-</v>
      </c>
      <c r="R495" s="20" t="str">
        <f t="shared" si="192"/>
        <v>-</v>
      </c>
      <c r="S495" s="20" t="str">
        <f t="shared" si="193"/>
        <v>-</v>
      </c>
      <c r="T495" s="23">
        <f>COUNTIFS(O$2:O495,"="&amp;O495,I$2:I495,"="&amp;I495)-1</f>
        <v>273</v>
      </c>
      <c r="U495" s="24">
        <f t="shared" si="194"/>
        <v>0</v>
      </c>
      <c r="V495" s="21">
        <f t="shared" si="195"/>
        <v>1</v>
      </c>
      <c r="W495" s="25" t="str">
        <f t="shared" si="196"/>
        <v>50m</v>
      </c>
      <c r="X495" s="21" t="str">
        <f t="shared" si="197"/>
        <v>-50m</v>
      </c>
      <c r="Y495" s="22">
        <f t="shared" si="198"/>
        <v>0</v>
      </c>
      <c r="Z495" s="21">
        <f t="shared" si="199"/>
        <v>1</v>
      </c>
    </row>
    <row r="496" spans="7:26">
      <c r="G496" s="108"/>
      <c r="H496" s="91" t="str">
        <f t="shared" si="189"/>
        <v>-</v>
      </c>
      <c r="I496" t="str">
        <f t="shared" si="185"/>
        <v>-</v>
      </c>
      <c r="J496" s="7" t="str">
        <f t="shared" si="186"/>
        <v>-</v>
      </c>
      <c r="K496" s="7" t="str">
        <f t="shared" si="187"/>
        <v>-</v>
      </c>
      <c r="L496" t="str">
        <f t="shared" si="188"/>
        <v>-</v>
      </c>
      <c r="M496" s="21" t="str">
        <f t="shared" si="182"/>
        <v>U15</v>
      </c>
      <c r="N496" s="21" t="str">
        <f t="shared" si="183"/>
        <v>M</v>
      </c>
      <c r="O496" s="21" t="str">
        <f t="shared" si="184"/>
        <v>50m</v>
      </c>
      <c r="P496" s="3" t="str">
        <f t="shared" si="190"/>
        <v>ok</v>
      </c>
      <c r="Q496" s="20" t="str">
        <f t="shared" si="191"/>
        <v>-</v>
      </c>
      <c r="R496" s="20" t="str">
        <f t="shared" si="192"/>
        <v>-</v>
      </c>
      <c r="S496" s="20" t="str">
        <f t="shared" si="193"/>
        <v>-</v>
      </c>
      <c r="T496" s="23">
        <f>COUNTIFS(O$2:O496,"="&amp;O496,I$2:I496,"="&amp;I496)-1</f>
        <v>274</v>
      </c>
      <c r="U496" s="24">
        <f t="shared" si="194"/>
        <v>0</v>
      </c>
      <c r="V496" s="21">
        <f t="shared" si="195"/>
        <v>1</v>
      </c>
      <c r="W496" s="25" t="str">
        <f t="shared" si="196"/>
        <v>50m</v>
      </c>
      <c r="X496" s="21" t="str">
        <f t="shared" si="197"/>
        <v>-50m</v>
      </c>
      <c r="Y496" s="22">
        <f t="shared" si="198"/>
        <v>0</v>
      </c>
      <c r="Z496" s="21">
        <f t="shared" si="199"/>
        <v>1</v>
      </c>
    </row>
    <row r="497" spans="7:26">
      <c r="G497" s="108"/>
      <c r="H497" s="91" t="str">
        <f t="shared" si="189"/>
        <v>-</v>
      </c>
      <c r="I497" t="str">
        <f t="shared" si="185"/>
        <v>-</v>
      </c>
      <c r="J497" s="7" t="str">
        <f t="shared" si="186"/>
        <v>-</v>
      </c>
      <c r="K497" s="7" t="str">
        <f t="shared" si="187"/>
        <v>-</v>
      </c>
      <c r="L497" t="str">
        <f t="shared" si="188"/>
        <v>-</v>
      </c>
      <c r="M497" s="21" t="str">
        <f t="shared" si="182"/>
        <v>U15</v>
      </c>
      <c r="N497" s="21" t="str">
        <f t="shared" si="183"/>
        <v>M</v>
      </c>
      <c r="O497" s="21" t="str">
        <f t="shared" si="184"/>
        <v>50m</v>
      </c>
      <c r="P497" s="3" t="str">
        <f t="shared" si="190"/>
        <v>ok</v>
      </c>
      <c r="Q497" s="20" t="str">
        <f t="shared" si="191"/>
        <v>-</v>
      </c>
      <c r="R497" s="20" t="str">
        <f t="shared" si="192"/>
        <v>-</v>
      </c>
      <c r="S497" s="20" t="str">
        <f t="shared" si="193"/>
        <v>-</v>
      </c>
      <c r="T497" s="23">
        <f>COUNTIFS(O$2:O497,"="&amp;O497,I$2:I497,"="&amp;I497)-1</f>
        <v>275</v>
      </c>
      <c r="U497" s="24">
        <f t="shared" si="194"/>
        <v>0</v>
      </c>
      <c r="V497" s="21">
        <f t="shared" si="195"/>
        <v>1</v>
      </c>
      <c r="W497" s="25" t="str">
        <f t="shared" si="196"/>
        <v>50m</v>
      </c>
      <c r="X497" s="21" t="str">
        <f t="shared" si="197"/>
        <v>-50m</v>
      </c>
      <c r="Y497" s="22">
        <f t="shared" si="198"/>
        <v>0</v>
      </c>
      <c r="Z497" s="21">
        <f t="shared" si="199"/>
        <v>1</v>
      </c>
    </row>
    <row r="498" spans="7:26">
      <c r="G498" s="108"/>
      <c r="H498" s="91" t="str">
        <f t="shared" si="189"/>
        <v>-</v>
      </c>
      <c r="I498" t="str">
        <f t="shared" si="185"/>
        <v>-</v>
      </c>
      <c r="J498" s="7" t="str">
        <f t="shared" si="186"/>
        <v>-</v>
      </c>
      <c r="K498" s="7" t="str">
        <f t="shared" si="187"/>
        <v>-</v>
      </c>
      <c r="L498" t="str">
        <f t="shared" si="188"/>
        <v>-</v>
      </c>
      <c r="M498" s="21" t="str">
        <f t="shared" si="182"/>
        <v>U15</v>
      </c>
      <c r="N498" s="21" t="str">
        <f t="shared" si="183"/>
        <v>M</v>
      </c>
      <c r="O498" s="21" t="str">
        <f t="shared" si="184"/>
        <v>50m</v>
      </c>
      <c r="P498" s="3" t="str">
        <f t="shared" si="190"/>
        <v>ok</v>
      </c>
      <c r="Q498" s="20" t="str">
        <f t="shared" si="191"/>
        <v>-</v>
      </c>
      <c r="R498" s="20" t="str">
        <f t="shared" si="192"/>
        <v>-</v>
      </c>
      <c r="S498" s="20" t="str">
        <f t="shared" si="193"/>
        <v>-</v>
      </c>
      <c r="T498" s="23">
        <f>COUNTIFS(O$2:O498,"="&amp;O498,I$2:I498,"="&amp;I498)-1</f>
        <v>276</v>
      </c>
      <c r="U498" s="24">
        <f t="shared" si="194"/>
        <v>0</v>
      </c>
      <c r="V498" s="21">
        <f t="shared" si="195"/>
        <v>1</v>
      </c>
      <c r="W498" s="25" t="str">
        <f t="shared" si="196"/>
        <v>50m</v>
      </c>
      <c r="X498" s="21" t="str">
        <f t="shared" si="197"/>
        <v>-50m</v>
      </c>
      <c r="Y498" s="22">
        <f t="shared" si="198"/>
        <v>0</v>
      </c>
      <c r="Z498" s="21">
        <f t="shared" si="199"/>
        <v>1</v>
      </c>
    </row>
    <row r="499" spans="7:26">
      <c r="G499" s="108"/>
      <c r="H499" s="91" t="str">
        <f t="shared" si="189"/>
        <v>-</v>
      </c>
      <c r="I499" t="str">
        <f t="shared" si="185"/>
        <v>-</v>
      </c>
      <c r="J499" s="7" t="str">
        <f t="shared" si="186"/>
        <v>-</v>
      </c>
      <c r="K499" s="7" t="str">
        <f t="shared" si="187"/>
        <v>-</v>
      </c>
      <c r="L499" t="str">
        <f t="shared" si="188"/>
        <v>-</v>
      </c>
      <c r="M499" s="21" t="str">
        <f t="shared" si="182"/>
        <v>U15</v>
      </c>
      <c r="N499" s="21" t="str">
        <f t="shared" si="183"/>
        <v>M</v>
      </c>
      <c r="O499" s="21" t="str">
        <f t="shared" si="184"/>
        <v>50m</v>
      </c>
      <c r="P499" s="3" t="str">
        <f t="shared" si="190"/>
        <v>ok</v>
      </c>
      <c r="Q499" s="20" t="str">
        <f t="shared" si="191"/>
        <v>-</v>
      </c>
      <c r="R499" s="20" t="str">
        <f t="shared" si="192"/>
        <v>-</v>
      </c>
      <c r="S499" s="20" t="str">
        <f t="shared" si="193"/>
        <v>-</v>
      </c>
      <c r="T499" s="23">
        <f>COUNTIFS(O$2:O499,"="&amp;O499,I$2:I499,"="&amp;I499)-1</f>
        <v>277</v>
      </c>
      <c r="U499" s="24">
        <f t="shared" si="194"/>
        <v>0</v>
      </c>
      <c r="V499" s="21">
        <f t="shared" si="195"/>
        <v>1</v>
      </c>
      <c r="W499" s="25" t="str">
        <f t="shared" si="196"/>
        <v>50m</v>
      </c>
      <c r="X499" s="21" t="str">
        <f t="shared" si="197"/>
        <v>-50m</v>
      </c>
      <c r="Y499" s="22">
        <f t="shared" si="198"/>
        <v>0</v>
      </c>
      <c r="Z499" s="21">
        <f t="shared" si="199"/>
        <v>1</v>
      </c>
    </row>
    <row r="500" spans="7:26">
      <c r="G500" s="108"/>
      <c r="H500" s="91" t="str">
        <f t="shared" si="189"/>
        <v>-</v>
      </c>
      <c r="I500" t="str">
        <f t="shared" si="185"/>
        <v>-</v>
      </c>
      <c r="J500" s="7" t="str">
        <f t="shared" si="186"/>
        <v>-</v>
      </c>
      <c r="K500" s="7" t="str">
        <f t="shared" si="187"/>
        <v>-</v>
      </c>
      <c r="L500" t="str">
        <f t="shared" si="188"/>
        <v>-</v>
      </c>
      <c r="M500" s="21" t="str">
        <f t="shared" si="182"/>
        <v>U15</v>
      </c>
      <c r="N500" s="21" t="str">
        <f t="shared" si="183"/>
        <v>M</v>
      </c>
      <c r="O500" s="21" t="str">
        <f t="shared" si="184"/>
        <v>50m</v>
      </c>
      <c r="P500" s="3" t="str">
        <f t="shared" si="190"/>
        <v>ok</v>
      </c>
      <c r="Q500" s="20" t="str">
        <f t="shared" si="191"/>
        <v>-</v>
      </c>
      <c r="R500" s="20" t="str">
        <f t="shared" si="192"/>
        <v>-</v>
      </c>
      <c r="S500" s="20" t="str">
        <f t="shared" si="193"/>
        <v>-</v>
      </c>
      <c r="T500" s="23">
        <f>COUNTIFS(O$2:O500,"="&amp;O500,I$2:I500,"="&amp;I500)-1</f>
        <v>278</v>
      </c>
      <c r="U500" s="24">
        <f t="shared" si="194"/>
        <v>0</v>
      </c>
      <c r="V500" s="21">
        <f t="shared" si="195"/>
        <v>1</v>
      </c>
      <c r="W500" s="25" t="str">
        <f t="shared" si="196"/>
        <v>50m</v>
      </c>
      <c r="X500" s="21" t="str">
        <f t="shared" si="197"/>
        <v>-50m</v>
      </c>
      <c r="Y500" s="22">
        <f t="shared" si="198"/>
        <v>0</v>
      </c>
      <c r="Z500" s="21">
        <f t="shared" si="199"/>
        <v>1</v>
      </c>
    </row>
    <row r="501" spans="7:26">
      <c r="G501" s="108"/>
      <c r="H501" s="91" t="str">
        <f t="shared" si="189"/>
        <v>-</v>
      </c>
      <c r="I501" t="str">
        <f t="shared" si="185"/>
        <v>-</v>
      </c>
      <c r="J501" s="7" t="str">
        <f t="shared" si="186"/>
        <v>-</v>
      </c>
      <c r="K501" s="7" t="str">
        <f t="shared" si="187"/>
        <v>-</v>
      </c>
      <c r="L501" t="str">
        <f t="shared" si="188"/>
        <v>-</v>
      </c>
      <c r="M501" s="21" t="str">
        <f t="shared" si="182"/>
        <v>U15</v>
      </c>
      <c r="N501" s="21" t="str">
        <f t="shared" si="183"/>
        <v>M</v>
      </c>
      <c r="O501" s="21" t="str">
        <f t="shared" si="184"/>
        <v>50m</v>
      </c>
      <c r="P501" s="3" t="str">
        <f t="shared" si="190"/>
        <v>ok</v>
      </c>
      <c r="Q501" s="20" t="str">
        <f t="shared" si="191"/>
        <v>-</v>
      </c>
      <c r="R501" s="20" t="str">
        <f t="shared" si="192"/>
        <v>-</v>
      </c>
      <c r="S501" s="20" t="str">
        <f t="shared" si="193"/>
        <v>-</v>
      </c>
      <c r="T501" s="23">
        <f>COUNTIFS(O$2:O501,"="&amp;O501,I$2:I501,"="&amp;I501)-1</f>
        <v>279</v>
      </c>
      <c r="U501" s="24">
        <f t="shared" si="194"/>
        <v>0</v>
      </c>
      <c r="V501" s="21">
        <f t="shared" si="195"/>
        <v>1</v>
      </c>
      <c r="W501" s="25" t="str">
        <f t="shared" si="196"/>
        <v>50m</v>
      </c>
      <c r="X501" s="21" t="str">
        <f t="shared" si="197"/>
        <v>-50m</v>
      </c>
      <c r="Y501" s="22">
        <f t="shared" si="198"/>
        <v>0</v>
      </c>
      <c r="Z501" s="21">
        <f t="shared" si="199"/>
        <v>1</v>
      </c>
    </row>
    <row r="502" spans="7:26">
      <c r="G502" s="108"/>
      <c r="H502" s="91" t="str">
        <f t="shared" si="189"/>
        <v>-</v>
      </c>
      <c r="I502" t="str">
        <f t="shared" si="185"/>
        <v>-</v>
      </c>
      <c r="J502" s="7" t="str">
        <f t="shared" si="186"/>
        <v>-</v>
      </c>
      <c r="K502" s="7" t="str">
        <f t="shared" si="187"/>
        <v>-</v>
      </c>
      <c r="L502" t="str">
        <f t="shared" si="188"/>
        <v>-</v>
      </c>
      <c r="M502" s="21" t="str">
        <f t="shared" si="182"/>
        <v>U15</v>
      </c>
      <c r="N502" s="21" t="str">
        <f t="shared" si="183"/>
        <v>M</v>
      </c>
      <c r="O502" s="21" t="str">
        <f t="shared" si="184"/>
        <v>50m</v>
      </c>
      <c r="P502" s="3" t="str">
        <f t="shared" si="190"/>
        <v>ok</v>
      </c>
      <c r="Q502" s="20" t="str">
        <f t="shared" si="191"/>
        <v>-</v>
      </c>
      <c r="R502" s="20" t="str">
        <f t="shared" si="192"/>
        <v>-</v>
      </c>
      <c r="S502" s="20" t="str">
        <f t="shared" si="193"/>
        <v>-</v>
      </c>
      <c r="T502" s="23">
        <f>COUNTIFS(O$2:O502,"="&amp;O502,I$2:I502,"="&amp;I502)-1</f>
        <v>280</v>
      </c>
      <c r="U502" s="24">
        <f t="shared" si="194"/>
        <v>0</v>
      </c>
      <c r="V502" s="21">
        <f t="shared" si="195"/>
        <v>1</v>
      </c>
      <c r="W502" s="25" t="str">
        <f t="shared" si="196"/>
        <v>50m</v>
      </c>
      <c r="X502" s="21" t="str">
        <f t="shared" si="197"/>
        <v>-50m</v>
      </c>
      <c r="Y502" s="22">
        <f t="shared" si="198"/>
        <v>0</v>
      </c>
      <c r="Z502" s="21">
        <f t="shared" si="199"/>
        <v>1</v>
      </c>
    </row>
    <row r="503" spans="7:26">
      <c r="G503" s="108"/>
      <c r="H503" s="91" t="str">
        <f t="shared" si="189"/>
        <v>-</v>
      </c>
      <c r="I503" t="str">
        <f t="shared" si="185"/>
        <v>-</v>
      </c>
      <c r="J503" s="7" t="str">
        <f t="shared" si="186"/>
        <v>-</v>
      </c>
      <c r="K503" s="7" t="str">
        <f t="shared" si="187"/>
        <v>-</v>
      </c>
      <c r="L503" t="str">
        <f t="shared" si="188"/>
        <v>-</v>
      </c>
      <c r="M503" s="21" t="str">
        <f t="shared" si="182"/>
        <v>U15</v>
      </c>
      <c r="N503" s="21" t="str">
        <f t="shared" si="183"/>
        <v>M</v>
      </c>
      <c r="O503" s="21" t="str">
        <f t="shared" si="184"/>
        <v>50m</v>
      </c>
      <c r="P503" s="3" t="str">
        <f t="shared" si="190"/>
        <v>ok</v>
      </c>
      <c r="Q503" s="20" t="str">
        <f t="shared" si="191"/>
        <v>-</v>
      </c>
      <c r="R503" s="20" t="str">
        <f t="shared" si="192"/>
        <v>-</v>
      </c>
      <c r="S503" s="20" t="str">
        <f t="shared" si="193"/>
        <v>-</v>
      </c>
      <c r="T503" s="23">
        <f>COUNTIFS(O$2:O503,"="&amp;O503,I$2:I503,"="&amp;I503)-1</f>
        <v>281</v>
      </c>
      <c r="U503" s="24">
        <f t="shared" si="194"/>
        <v>0</v>
      </c>
      <c r="V503" s="21">
        <f t="shared" si="195"/>
        <v>1</v>
      </c>
      <c r="W503" s="25" t="str">
        <f t="shared" si="196"/>
        <v>50m</v>
      </c>
      <c r="X503" s="21" t="str">
        <f t="shared" si="197"/>
        <v>-50m</v>
      </c>
      <c r="Y503" s="22">
        <f t="shared" si="198"/>
        <v>0</v>
      </c>
      <c r="Z503" s="21">
        <f t="shared" si="199"/>
        <v>1</v>
      </c>
    </row>
    <row r="504" spans="7:26">
      <c r="G504" s="108"/>
      <c r="H504" s="91" t="str">
        <f t="shared" si="189"/>
        <v>-</v>
      </c>
      <c r="I504" t="str">
        <f t="shared" si="185"/>
        <v>-</v>
      </c>
      <c r="J504" s="7" t="str">
        <f t="shared" si="186"/>
        <v>-</v>
      </c>
      <c r="K504" s="7" t="str">
        <f t="shared" si="187"/>
        <v>-</v>
      </c>
      <c r="L504" t="str">
        <f t="shared" si="188"/>
        <v>-</v>
      </c>
      <c r="M504" s="21" t="str">
        <f t="shared" si="182"/>
        <v>U15</v>
      </c>
      <c r="N504" s="21" t="str">
        <f t="shared" si="183"/>
        <v>M</v>
      </c>
      <c r="O504" s="21" t="str">
        <f t="shared" si="184"/>
        <v>50m</v>
      </c>
      <c r="P504" s="3" t="str">
        <f t="shared" si="190"/>
        <v>ok</v>
      </c>
      <c r="Q504" s="20" t="str">
        <f t="shared" si="191"/>
        <v>-</v>
      </c>
      <c r="R504" s="20" t="str">
        <f t="shared" si="192"/>
        <v>-</v>
      </c>
      <c r="S504" s="20" t="str">
        <f t="shared" si="193"/>
        <v>-</v>
      </c>
      <c r="T504" s="23">
        <f>COUNTIFS(O$2:O504,"="&amp;O504,I$2:I504,"="&amp;I504)-1</f>
        <v>282</v>
      </c>
      <c r="U504" s="24">
        <f t="shared" si="194"/>
        <v>0</v>
      </c>
      <c r="V504" s="21">
        <f t="shared" si="195"/>
        <v>1</v>
      </c>
      <c r="W504" s="25" t="str">
        <f t="shared" si="196"/>
        <v>50m</v>
      </c>
      <c r="X504" s="21" t="str">
        <f t="shared" si="197"/>
        <v>-50m</v>
      </c>
      <c r="Y504" s="22">
        <f t="shared" si="198"/>
        <v>0</v>
      </c>
      <c r="Z504" s="21">
        <f t="shared" si="199"/>
        <v>1</v>
      </c>
    </row>
    <row r="505" spans="7:26">
      <c r="G505" s="108"/>
      <c r="H505" s="91" t="str">
        <f t="shared" si="189"/>
        <v>-</v>
      </c>
      <c r="I505" t="str">
        <f t="shared" si="185"/>
        <v>-</v>
      </c>
      <c r="J505" s="7" t="str">
        <f t="shared" si="186"/>
        <v>-</v>
      </c>
      <c r="K505" s="7" t="str">
        <f t="shared" si="187"/>
        <v>-</v>
      </c>
      <c r="L505" t="str">
        <f t="shared" si="188"/>
        <v>-</v>
      </c>
      <c r="M505" s="21" t="str">
        <f t="shared" si="182"/>
        <v>U15</v>
      </c>
      <c r="N505" s="21" t="str">
        <f t="shared" si="183"/>
        <v>M</v>
      </c>
      <c r="O505" s="21" t="str">
        <f t="shared" si="184"/>
        <v>50m</v>
      </c>
      <c r="P505" s="3" t="str">
        <f t="shared" si="190"/>
        <v>ok</v>
      </c>
      <c r="Q505" s="20" t="str">
        <f t="shared" si="191"/>
        <v>-</v>
      </c>
      <c r="R505" s="20" t="str">
        <f t="shared" si="192"/>
        <v>-</v>
      </c>
      <c r="S505" s="20" t="str">
        <f t="shared" si="193"/>
        <v>-</v>
      </c>
      <c r="T505" s="23">
        <f>COUNTIFS(O$2:O505,"="&amp;O505,I$2:I505,"="&amp;I505)-1</f>
        <v>283</v>
      </c>
      <c r="U505" s="24">
        <f t="shared" si="194"/>
        <v>0</v>
      </c>
      <c r="V505" s="21">
        <f t="shared" si="195"/>
        <v>1</v>
      </c>
      <c r="W505" s="25" t="str">
        <f t="shared" si="196"/>
        <v>50m</v>
      </c>
      <c r="X505" s="21" t="str">
        <f t="shared" si="197"/>
        <v>-50m</v>
      </c>
      <c r="Y505" s="22">
        <f t="shared" si="198"/>
        <v>0</v>
      </c>
      <c r="Z505" s="21">
        <f t="shared" si="199"/>
        <v>1</v>
      </c>
    </row>
    <row r="506" spans="7:26">
      <c r="G506" s="108"/>
      <c r="H506" s="91" t="str">
        <f t="shared" si="189"/>
        <v>-</v>
      </c>
      <c r="I506" t="str">
        <f t="shared" si="185"/>
        <v>-</v>
      </c>
      <c r="J506" s="7" t="str">
        <f t="shared" si="186"/>
        <v>-</v>
      </c>
      <c r="K506" s="7" t="str">
        <f t="shared" si="187"/>
        <v>-</v>
      </c>
      <c r="L506" t="str">
        <f t="shared" si="188"/>
        <v>-</v>
      </c>
      <c r="M506" s="21" t="str">
        <f t="shared" si="182"/>
        <v>U15</v>
      </c>
      <c r="N506" s="21" t="str">
        <f t="shared" si="183"/>
        <v>M</v>
      </c>
      <c r="O506" s="21" t="str">
        <f t="shared" si="184"/>
        <v>50m</v>
      </c>
      <c r="P506" s="3" t="str">
        <f t="shared" si="190"/>
        <v>ok</v>
      </c>
      <c r="Q506" s="20" t="str">
        <f t="shared" si="191"/>
        <v>-</v>
      </c>
      <c r="R506" s="20" t="str">
        <f t="shared" si="192"/>
        <v>-</v>
      </c>
      <c r="S506" s="20" t="str">
        <f t="shared" si="193"/>
        <v>-</v>
      </c>
      <c r="T506" s="23">
        <f>COUNTIFS(O$2:O506,"="&amp;O506,I$2:I506,"="&amp;I506)-1</f>
        <v>284</v>
      </c>
      <c r="U506" s="24">
        <f t="shared" si="194"/>
        <v>0</v>
      </c>
      <c r="V506" s="21">
        <f t="shared" si="195"/>
        <v>1</v>
      </c>
      <c r="W506" s="25" t="str">
        <f t="shared" si="196"/>
        <v>50m</v>
      </c>
      <c r="X506" s="21" t="str">
        <f t="shared" si="197"/>
        <v>-50m</v>
      </c>
      <c r="Y506" s="22">
        <f t="shared" si="198"/>
        <v>0</v>
      </c>
      <c r="Z506" s="21">
        <f t="shared" si="199"/>
        <v>1</v>
      </c>
    </row>
    <row r="507" spans="7:26">
      <c r="G507" s="108"/>
      <c r="H507" s="91" t="str">
        <f t="shared" si="189"/>
        <v>-</v>
      </c>
      <c r="I507" t="str">
        <f t="shared" si="185"/>
        <v>-</v>
      </c>
      <c r="J507" s="7" t="str">
        <f t="shared" si="186"/>
        <v>-</v>
      </c>
      <c r="K507" s="7" t="str">
        <f t="shared" si="187"/>
        <v>-</v>
      </c>
      <c r="L507" t="str">
        <f t="shared" si="188"/>
        <v>-</v>
      </c>
      <c r="M507" s="21" t="str">
        <f t="shared" si="182"/>
        <v>U15</v>
      </c>
      <c r="N507" s="21" t="str">
        <f t="shared" si="183"/>
        <v>M</v>
      </c>
      <c r="O507" s="21" t="str">
        <f t="shared" si="184"/>
        <v>50m</v>
      </c>
      <c r="P507" s="3" t="str">
        <f t="shared" si="190"/>
        <v>ok</v>
      </c>
      <c r="Q507" s="20" t="str">
        <f t="shared" si="191"/>
        <v>-</v>
      </c>
      <c r="R507" s="20" t="str">
        <f t="shared" si="192"/>
        <v>-</v>
      </c>
      <c r="S507" s="20" t="str">
        <f t="shared" si="193"/>
        <v>-</v>
      </c>
      <c r="T507" s="23">
        <f>COUNTIFS(O$2:O507,"="&amp;O507,I$2:I507,"="&amp;I507)-1</f>
        <v>285</v>
      </c>
      <c r="U507" s="24">
        <f t="shared" si="194"/>
        <v>0</v>
      </c>
      <c r="V507" s="21">
        <f t="shared" si="195"/>
        <v>1</v>
      </c>
      <c r="W507" s="25" t="str">
        <f t="shared" si="196"/>
        <v>50m</v>
      </c>
      <c r="X507" s="21" t="str">
        <f t="shared" si="197"/>
        <v>-50m</v>
      </c>
      <c r="Y507" s="22">
        <f t="shared" si="198"/>
        <v>0</v>
      </c>
      <c r="Z507" s="21">
        <f t="shared" si="199"/>
        <v>1</v>
      </c>
    </row>
    <row r="508" spans="7:26">
      <c r="G508" s="108"/>
      <c r="H508" s="91" t="str">
        <f t="shared" si="189"/>
        <v>-</v>
      </c>
      <c r="I508" t="str">
        <f t="shared" si="185"/>
        <v>-</v>
      </c>
      <c r="J508" s="7" t="str">
        <f t="shared" si="186"/>
        <v>-</v>
      </c>
      <c r="K508" s="7" t="str">
        <f t="shared" si="187"/>
        <v>-</v>
      </c>
      <c r="L508" t="str">
        <f t="shared" si="188"/>
        <v>-</v>
      </c>
      <c r="M508" s="21" t="str">
        <f t="shared" si="182"/>
        <v>U15</v>
      </c>
      <c r="N508" s="21" t="str">
        <f t="shared" si="183"/>
        <v>M</v>
      </c>
      <c r="O508" s="21" t="str">
        <f t="shared" si="184"/>
        <v>50m</v>
      </c>
      <c r="P508" s="3" t="str">
        <f t="shared" si="190"/>
        <v>ok</v>
      </c>
      <c r="Q508" s="20" t="str">
        <f t="shared" si="191"/>
        <v>-</v>
      </c>
      <c r="R508" s="20" t="str">
        <f t="shared" si="192"/>
        <v>-</v>
      </c>
      <c r="S508" s="20" t="str">
        <f t="shared" si="193"/>
        <v>-</v>
      </c>
      <c r="T508" s="23">
        <f>COUNTIFS(O$2:O508,"="&amp;O508,I$2:I508,"="&amp;I508)-1</f>
        <v>286</v>
      </c>
      <c r="U508" s="24">
        <f t="shared" si="194"/>
        <v>0</v>
      </c>
      <c r="V508" s="21">
        <f t="shared" si="195"/>
        <v>1</v>
      </c>
      <c r="W508" s="25" t="str">
        <f t="shared" si="196"/>
        <v>50m</v>
      </c>
      <c r="X508" s="21" t="str">
        <f t="shared" si="197"/>
        <v>-50m</v>
      </c>
      <c r="Y508" s="22">
        <f t="shared" si="198"/>
        <v>0</v>
      </c>
      <c r="Z508" s="21">
        <f t="shared" si="199"/>
        <v>1</v>
      </c>
    </row>
    <row r="509" spans="7:26">
      <c r="G509" s="108"/>
      <c r="H509" s="91" t="str">
        <f t="shared" si="189"/>
        <v>-</v>
      </c>
      <c r="I509" t="str">
        <f t="shared" si="185"/>
        <v>-</v>
      </c>
      <c r="J509" s="7" t="str">
        <f t="shared" si="186"/>
        <v>-</v>
      </c>
      <c r="K509" s="7" t="str">
        <f t="shared" si="187"/>
        <v>-</v>
      </c>
      <c r="L509" t="str">
        <f t="shared" si="188"/>
        <v>-</v>
      </c>
      <c r="M509" s="21" t="str">
        <f t="shared" si="182"/>
        <v>U15</v>
      </c>
      <c r="N509" s="21" t="str">
        <f t="shared" si="183"/>
        <v>M</v>
      </c>
      <c r="O509" s="21" t="str">
        <f t="shared" si="184"/>
        <v>50m</v>
      </c>
      <c r="P509" s="3" t="str">
        <f t="shared" si="190"/>
        <v>ok</v>
      </c>
      <c r="Q509" s="20" t="str">
        <f t="shared" si="191"/>
        <v>-</v>
      </c>
      <c r="R509" s="20" t="str">
        <f t="shared" si="192"/>
        <v>-</v>
      </c>
      <c r="S509" s="20" t="str">
        <f t="shared" si="193"/>
        <v>-</v>
      </c>
      <c r="T509" s="23">
        <f>COUNTIFS(O$2:O509,"="&amp;O509,I$2:I509,"="&amp;I509)-1</f>
        <v>287</v>
      </c>
      <c r="U509" s="24">
        <f t="shared" si="194"/>
        <v>0</v>
      </c>
      <c r="V509" s="21">
        <f t="shared" si="195"/>
        <v>1</v>
      </c>
      <c r="W509" s="25" t="str">
        <f t="shared" si="196"/>
        <v>50m</v>
      </c>
      <c r="X509" s="21" t="str">
        <f t="shared" si="197"/>
        <v>-50m</v>
      </c>
      <c r="Y509" s="22">
        <f t="shared" si="198"/>
        <v>0</v>
      </c>
      <c r="Z509" s="21">
        <f t="shared" si="199"/>
        <v>1</v>
      </c>
    </row>
    <row r="510" spans="7:26">
      <c r="G510" s="108"/>
      <c r="H510" s="91" t="str">
        <f t="shared" si="189"/>
        <v>-</v>
      </c>
      <c r="I510" t="str">
        <f t="shared" si="185"/>
        <v>-</v>
      </c>
      <c r="J510" s="7" t="str">
        <f t="shared" si="186"/>
        <v>-</v>
      </c>
      <c r="K510" s="7" t="str">
        <f t="shared" si="187"/>
        <v>-</v>
      </c>
      <c r="L510" t="str">
        <f t="shared" si="188"/>
        <v>-</v>
      </c>
      <c r="M510" s="21" t="str">
        <f t="shared" si="182"/>
        <v>U15</v>
      </c>
      <c r="N510" s="21" t="str">
        <f t="shared" si="183"/>
        <v>M</v>
      </c>
      <c r="O510" s="21" t="str">
        <f t="shared" si="184"/>
        <v>50m</v>
      </c>
      <c r="P510" s="3" t="str">
        <f t="shared" si="190"/>
        <v>ok</v>
      </c>
      <c r="Q510" s="20" t="str">
        <f t="shared" si="191"/>
        <v>-</v>
      </c>
      <c r="R510" s="20" t="str">
        <f t="shared" si="192"/>
        <v>-</v>
      </c>
      <c r="S510" s="20" t="str">
        <f t="shared" si="193"/>
        <v>-</v>
      </c>
      <c r="T510" s="23">
        <f>COUNTIFS(O$2:O510,"="&amp;O510,I$2:I510,"="&amp;I510)-1</f>
        <v>288</v>
      </c>
      <c r="U510" s="24">
        <f t="shared" si="194"/>
        <v>0</v>
      </c>
      <c r="V510" s="21">
        <f t="shared" si="195"/>
        <v>1</v>
      </c>
      <c r="W510" s="25" t="str">
        <f t="shared" si="196"/>
        <v>50m</v>
      </c>
      <c r="X510" s="21" t="str">
        <f t="shared" si="197"/>
        <v>-50m</v>
      </c>
      <c r="Y510" s="22">
        <f t="shared" si="198"/>
        <v>0</v>
      </c>
      <c r="Z510" s="21">
        <f t="shared" si="199"/>
        <v>1</v>
      </c>
    </row>
    <row r="511" spans="7:26">
      <c r="G511" s="108"/>
      <c r="H511" s="91" t="str">
        <f t="shared" si="189"/>
        <v>-</v>
      </c>
      <c r="I511" t="str">
        <f t="shared" si="185"/>
        <v>-</v>
      </c>
      <c r="J511" s="7" t="str">
        <f t="shared" si="186"/>
        <v>-</v>
      </c>
      <c r="K511" s="7" t="str">
        <f t="shared" si="187"/>
        <v>-</v>
      </c>
      <c r="L511" t="str">
        <f t="shared" si="188"/>
        <v>-</v>
      </c>
      <c r="M511" s="21" t="str">
        <f t="shared" si="182"/>
        <v>U15</v>
      </c>
      <c r="N511" s="21" t="str">
        <f t="shared" si="183"/>
        <v>M</v>
      </c>
      <c r="O511" s="21" t="str">
        <f t="shared" si="184"/>
        <v>50m</v>
      </c>
      <c r="P511" s="3" t="str">
        <f t="shared" si="190"/>
        <v>ok</v>
      </c>
      <c r="Q511" s="20" t="str">
        <f t="shared" si="191"/>
        <v>-</v>
      </c>
      <c r="R511" s="20" t="str">
        <f t="shared" si="192"/>
        <v>-</v>
      </c>
      <c r="S511" s="20" t="str">
        <f t="shared" si="193"/>
        <v>-</v>
      </c>
      <c r="T511" s="23">
        <f>COUNTIFS(O$2:O511,"="&amp;O511,I$2:I511,"="&amp;I511)-1</f>
        <v>289</v>
      </c>
      <c r="U511" s="24">
        <f t="shared" si="194"/>
        <v>0</v>
      </c>
      <c r="V511" s="21">
        <f t="shared" si="195"/>
        <v>1</v>
      </c>
      <c r="W511" s="25" t="str">
        <f t="shared" si="196"/>
        <v>50m</v>
      </c>
      <c r="X511" s="21" t="str">
        <f t="shared" si="197"/>
        <v>-50m</v>
      </c>
      <c r="Y511" s="22">
        <f t="shared" si="198"/>
        <v>0</v>
      </c>
      <c r="Z511" s="21">
        <f t="shared" si="199"/>
        <v>1</v>
      </c>
    </row>
    <row r="512" spans="7:26">
      <c r="G512" s="108"/>
      <c r="H512" s="91" t="str">
        <f t="shared" si="189"/>
        <v>-</v>
      </c>
      <c r="I512" t="str">
        <f t="shared" si="185"/>
        <v>-</v>
      </c>
      <c r="J512" s="7" t="str">
        <f t="shared" si="186"/>
        <v>-</v>
      </c>
      <c r="K512" s="7" t="str">
        <f t="shared" si="187"/>
        <v>-</v>
      </c>
      <c r="L512" t="str">
        <f t="shared" si="188"/>
        <v>-</v>
      </c>
      <c r="M512" s="21" t="str">
        <f t="shared" si="182"/>
        <v>U15</v>
      </c>
      <c r="N512" s="21" t="str">
        <f t="shared" si="183"/>
        <v>M</v>
      </c>
      <c r="O512" s="21" t="str">
        <f t="shared" si="184"/>
        <v>50m</v>
      </c>
      <c r="P512" s="3" t="str">
        <f t="shared" si="190"/>
        <v>ok</v>
      </c>
      <c r="Q512" s="20" t="str">
        <f t="shared" si="191"/>
        <v>-</v>
      </c>
      <c r="R512" s="20" t="str">
        <f t="shared" si="192"/>
        <v>-</v>
      </c>
      <c r="S512" s="20" t="str">
        <f t="shared" si="193"/>
        <v>-</v>
      </c>
      <c r="T512" s="23">
        <f>COUNTIFS(O$2:O512,"="&amp;O512,I$2:I512,"="&amp;I512)-1</f>
        <v>290</v>
      </c>
      <c r="U512" s="24">
        <f t="shared" si="194"/>
        <v>0</v>
      </c>
      <c r="V512" s="21">
        <f t="shared" si="195"/>
        <v>1</v>
      </c>
      <c r="W512" s="25" t="str">
        <f t="shared" si="196"/>
        <v>50m</v>
      </c>
      <c r="X512" s="21" t="str">
        <f t="shared" si="197"/>
        <v>-50m</v>
      </c>
      <c r="Y512" s="22">
        <f t="shared" si="198"/>
        <v>0</v>
      </c>
      <c r="Z512" s="21">
        <f t="shared" si="199"/>
        <v>1</v>
      </c>
    </row>
    <row r="513" spans="7:26">
      <c r="G513" s="108"/>
      <c r="H513" s="91" t="str">
        <f t="shared" si="189"/>
        <v>-</v>
      </c>
      <c r="I513" t="str">
        <f t="shared" si="185"/>
        <v>-</v>
      </c>
      <c r="J513" s="7" t="str">
        <f t="shared" si="186"/>
        <v>-</v>
      </c>
      <c r="K513" s="7" t="str">
        <f t="shared" si="187"/>
        <v>-</v>
      </c>
      <c r="L513" t="str">
        <f t="shared" si="188"/>
        <v>-</v>
      </c>
      <c r="M513" s="21" t="str">
        <f t="shared" si="182"/>
        <v>U15</v>
      </c>
      <c r="N513" s="21" t="str">
        <f t="shared" si="183"/>
        <v>M</v>
      </c>
      <c r="O513" s="21" t="str">
        <f t="shared" si="184"/>
        <v>50m</v>
      </c>
      <c r="P513" s="3" t="str">
        <f t="shared" si="190"/>
        <v>ok</v>
      </c>
      <c r="Q513" s="20" t="str">
        <f t="shared" si="191"/>
        <v>-</v>
      </c>
      <c r="R513" s="20" t="str">
        <f t="shared" si="192"/>
        <v>-</v>
      </c>
      <c r="S513" s="20" t="str">
        <f t="shared" si="193"/>
        <v>-</v>
      </c>
      <c r="T513" s="23">
        <f>COUNTIFS(O$2:O513,"="&amp;O513,I$2:I513,"="&amp;I513)-1</f>
        <v>291</v>
      </c>
      <c r="U513" s="24">
        <f t="shared" si="194"/>
        <v>0</v>
      </c>
      <c r="V513" s="21">
        <f t="shared" si="195"/>
        <v>1</v>
      </c>
      <c r="W513" s="25" t="str">
        <f t="shared" si="196"/>
        <v>50m</v>
      </c>
      <c r="X513" s="21" t="str">
        <f t="shared" si="197"/>
        <v>-50m</v>
      </c>
      <c r="Y513" s="22">
        <f t="shared" si="198"/>
        <v>0</v>
      </c>
      <c r="Z513" s="21">
        <f t="shared" si="199"/>
        <v>1</v>
      </c>
    </row>
    <row r="514" spans="7:26">
      <c r="G514" s="108"/>
      <c r="H514" s="91" t="str">
        <f t="shared" si="189"/>
        <v>-</v>
      </c>
      <c r="I514" t="str">
        <f t="shared" si="185"/>
        <v>-</v>
      </c>
      <c r="J514" s="7" t="str">
        <f t="shared" si="186"/>
        <v>-</v>
      </c>
      <c r="K514" s="7" t="str">
        <f t="shared" si="187"/>
        <v>-</v>
      </c>
      <c r="L514" t="str">
        <f t="shared" si="188"/>
        <v>-</v>
      </c>
      <c r="M514" s="21" t="str">
        <f t="shared" si="182"/>
        <v>U15</v>
      </c>
      <c r="N514" s="21" t="str">
        <f t="shared" si="183"/>
        <v>M</v>
      </c>
      <c r="O514" s="21" t="str">
        <f t="shared" si="184"/>
        <v>50m</v>
      </c>
      <c r="P514" s="3" t="str">
        <f t="shared" si="190"/>
        <v>ok</v>
      </c>
      <c r="Q514" s="20" t="str">
        <f t="shared" si="191"/>
        <v>-</v>
      </c>
      <c r="R514" s="20" t="str">
        <f t="shared" si="192"/>
        <v>-</v>
      </c>
      <c r="S514" s="20" t="str">
        <f t="shared" si="193"/>
        <v>-</v>
      </c>
      <c r="T514" s="23">
        <f>COUNTIFS(O$2:O514,"="&amp;O514,I$2:I514,"="&amp;I514)-1</f>
        <v>292</v>
      </c>
      <c r="U514" s="24">
        <f t="shared" si="194"/>
        <v>0</v>
      </c>
      <c r="V514" s="21">
        <f t="shared" si="195"/>
        <v>1</v>
      </c>
      <c r="W514" s="25" t="str">
        <f t="shared" si="196"/>
        <v>50m</v>
      </c>
      <c r="X514" s="21" t="str">
        <f t="shared" si="197"/>
        <v>-50m</v>
      </c>
      <c r="Y514" s="22">
        <f t="shared" si="198"/>
        <v>0</v>
      </c>
      <c r="Z514" s="21">
        <f t="shared" si="199"/>
        <v>1</v>
      </c>
    </row>
    <row r="515" spans="7:26">
      <c r="G515" s="108"/>
      <c r="H515" s="91" t="str">
        <f t="shared" si="189"/>
        <v>-</v>
      </c>
      <c r="I515" t="str">
        <f t="shared" si="185"/>
        <v>-</v>
      </c>
      <c r="J515" s="7" t="str">
        <f t="shared" si="186"/>
        <v>-</v>
      </c>
      <c r="K515" s="7" t="str">
        <f t="shared" si="187"/>
        <v>-</v>
      </c>
      <c r="L515" t="str">
        <f t="shared" si="188"/>
        <v>-</v>
      </c>
      <c r="M515" s="21" t="str">
        <f t="shared" si="182"/>
        <v>U15</v>
      </c>
      <c r="N515" s="21" t="str">
        <f t="shared" si="183"/>
        <v>M</v>
      </c>
      <c r="O515" s="21" t="str">
        <f t="shared" si="184"/>
        <v>50m</v>
      </c>
      <c r="P515" s="3" t="str">
        <f t="shared" si="190"/>
        <v>ok</v>
      </c>
      <c r="Q515" s="20" t="str">
        <f t="shared" si="191"/>
        <v>-</v>
      </c>
      <c r="R515" s="20" t="str">
        <f t="shared" si="192"/>
        <v>-</v>
      </c>
      <c r="S515" s="20" t="str">
        <f t="shared" si="193"/>
        <v>-</v>
      </c>
      <c r="T515" s="23">
        <f>COUNTIFS(O$2:O515,"="&amp;O515,I$2:I515,"="&amp;I515)-1</f>
        <v>293</v>
      </c>
      <c r="U515" s="24">
        <f t="shared" si="194"/>
        <v>0</v>
      </c>
      <c r="V515" s="21">
        <f t="shared" si="195"/>
        <v>1</v>
      </c>
      <c r="W515" s="25" t="str">
        <f t="shared" si="196"/>
        <v>50m</v>
      </c>
      <c r="X515" s="21" t="str">
        <f t="shared" si="197"/>
        <v>-50m</v>
      </c>
      <c r="Y515" s="22">
        <f t="shared" si="198"/>
        <v>0</v>
      </c>
      <c r="Z515" s="21">
        <f t="shared" si="199"/>
        <v>1</v>
      </c>
    </row>
    <row r="516" spans="7:26">
      <c r="G516" s="108"/>
      <c r="H516" s="91" t="str">
        <f t="shared" si="189"/>
        <v>-</v>
      </c>
      <c r="I516" t="str">
        <f t="shared" si="185"/>
        <v>-</v>
      </c>
      <c r="J516" s="7" t="str">
        <f t="shared" si="186"/>
        <v>-</v>
      </c>
      <c r="K516" s="7" t="str">
        <f t="shared" si="187"/>
        <v>-</v>
      </c>
      <c r="L516" t="str">
        <f t="shared" si="188"/>
        <v>-</v>
      </c>
      <c r="M516" s="21" t="str">
        <f t="shared" si="182"/>
        <v>U15</v>
      </c>
      <c r="N516" s="21" t="str">
        <f t="shared" si="183"/>
        <v>M</v>
      </c>
      <c r="O516" s="21" t="str">
        <f t="shared" si="184"/>
        <v>50m</v>
      </c>
      <c r="P516" s="3" t="str">
        <f t="shared" si="190"/>
        <v>ok</v>
      </c>
      <c r="Q516" s="20" t="str">
        <f t="shared" si="191"/>
        <v>-</v>
      </c>
      <c r="R516" s="20" t="str">
        <f t="shared" si="192"/>
        <v>-</v>
      </c>
      <c r="S516" s="20" t="str">
        <f t="shared" si="193"/>
        <v>-</v>
      </c>
      <c r="T516" s="23">
        <f>COUNTIFS(O$2:O516,"="&amp;O516,I$2:I516,"="&amp;I516)-1</f>
        <v>294</v>
      </c>
      <c r="U516" s="24">
        <f t="shared" si="194"/>
        <v>0</v>
      </c>
      <c r="V516" s="21">
        <f t="shared" si="195"/>
        <v>1</v>
      </c>
      <c r="W516" s="25" t="str">
        <f t="shared" si="196"/>
        <v>50m</v>
      </c>
      <c r="X516" s="21" t="str">
        <f t="shared" si="197"/>
        <v>-50m</v>
      </c>
      <c r="Y516" s="22">
        <f t="shared" si="198"/>
        <v>0</v>
      </c>
      <c r="Z516" s="21">
        <f t="shared" si="199"/>
        <v>1</v>
      </c>
    </row>
    <row r="517" spans="7:26">
      <c r="G517" s="108"/>
      <c r="H517" s="91" t="str">
        <f t="shared" si="189"/>
        <v>-</v>
      </c>
      <c r="I517" t="str">
        <f t="shared" si="185"/>
        <v>-</v>
      </c>
      <c r="J517" s="7" t="str">
        <f t="shared" si="186"/>
        <v>-</v>
      </c>
      <c r="K517" s="7" t="str">
        <f t="shared" si="187"/>
        <v>-</v>
      </c>
      <c r="L517" t="str">
        <f t="shared" si="188"/>
        <v>-</v>
      </c>
      <c r="M517" s="21" t="str">
        <f t="shared" ref="M517:M544" si="200">IF(A517="",M516,TRIM(LEFT(A517,4)))</f>
        <v>U15</v>
      </c>
      <c r="N517" s="21" t="str">
        <f t="shared" ref="N517:N544" si="201">IF(B517="",N516,TRIM(LEFT(B517,4)))</f>
        <v>M</v>
      </c>
      <c r="O517" s="21" t="str">
        <f t="shared" ref="O517:O544" si="202">IF(C517="",O516,TRIM(LEFT(C517,4)))</f>
        <v>50m</v>
      </c>
      <c r="P517" s="3" t="str">
        <f t="shared" si="190"/>
        <v>ok</v>
      </c>
      <c r="Q517" s="20" t="str">
        <f t="shared" si="191"/>
        <v>-</v>
      </c>
      <c r="R517" s="20" t="str">
        <f t="shared" si="192"/>
        <v>-</v>
      </c>
      <c r="S517" s="20" t="str">
        <f t="shared" si="193"/>
        <v>-</v>
      </c>
      <c r="T517" s="23">
        <f>COUNTIFS(O$2:O517,"="&amp;O517,I$2:I517,"="&amp;I517)-1</f>
        <v>295</v>
      </c>
      <c r="U517" s="24">
        <f t="shared" si="194"/>
        <v>0</v>
      </c>
      <c r="V517" s="21">
        <f t="shared" si="195"/>
        <v>1</v>
      </c>
      <c r="W517" s="25" t="str">
        <f t="shared" si="196"/>
        <v>50m</v>
      </c>
      <c r="X517" s="21" t="str">
        <f t="shared" si="197"/>
        <v>-50m</v>
      </c>
      <c r="Y517" s="22">
        <f t="shared" si="198"/>
        <v>0</v>
      </c>
      <c r="Z517" s="21">
        <f t="shared" si="199"/>
        <v>1</v>
      </c>
    </row>
    <row r="518" spans="7:26">
      <c r="G518" s="108"/>
      <c r="H518" s="91" t="str">
        <f t="shared" si="189"/>
        <v>-</v>
      </c>
      <c r="I518" t="str">
        <f t="shared" si="185"/>
        <v>-</v>
      </c>
      <c r="J518" s="7" t="str">
        <f t="shared" si="186"/>
        <v>-</v>
      </c>
      <c r="K518" s="7" t="str">
        <f t="shared" si="187"/>
        <v>-</v>
      </c>
      <c r="L518" t="str">
        <f t="shared" si="188"/>
        <v>-</v>
      </c>
      <c r="M518" s="21" t="str">
        <f t="shared" si="200"/>
        <v>U15</v>
      </c>
      <c r="N518" s="21" t="str">
        <f t="shared" si="201"/>
        <v>M</v>
      </c>
      <c r="O518" s="21" t="str">
        <f t="shared" si="202"/>
        <v>50m</v>
      </c>
      <c r="P518" s="3" t="str">
        <f t="shared" si="190"/>
        <v>ok</v>
      </c>
      <c r="Q518" s="20" t="str">
        <f t="shared" si="191"/>
        <v>-</v>
      </c>
      <c r="R518" s="20" t="str">
        <f t="shared" si="192"/>
        <v>-</v>
      </c>
      <c r="S518" s="20" t="str">
        <f t="shared" si="193"/>
        <v>-</v>
      </c>
      <c r="T518" s="23">
        <f>COUNTIFS(O$2:O518,"="&amp;O518,I$2:I518,"="&amp;I518)-1</f>
        <v>296</v>
      </c>
      <c r="U518" s="24">
        <f t="shared" si="194"/>
        <v>0</v>
      </c>
      <c r="V518" s="21">
        <f t="shared" si="195"/>
        <v>1</v>
      </c>
      <c r="W518" s="25" t="str">
        <f t="shared" si="196"/>
        <v>50m</v>
      </c>
      <c r="X518" s="21" t="str">
        <f t="shared" si="197"/>
        <v>-50m</v>
      </c>
      <c r="Y518" s="22">
        <f t="shared" si="198"/>
        <v>0</v>
      </c>
      <c r="Z518" s="21">
        <f t="shared" si="199"/>
        <v>1</v>
      </c>
    </row>
    <row r="519" spans="7:26">
      <c r="G519" s="108"/>
      <c r="H519" s="91" t="str">
        <f t="shared" si="189"/>
        <v>-</v>
      </c>
      <c r="I519" t="str">
        <f t="shared" ref="I519:I543" si="203">IF($F519="","-",VLOOKUP($F519,Entry_numbers,2,FALSE))</f>
        <v>-</v>
      </c>
      <c r="J519" s="7" t="str">
        <f t="shared" ref="J519:J543" si="204">IF($F519="","-",VLOOKUP($F519,Entry_numbers,21,FALSE))</f>
        <v>-</v>
      </c>
      <c r="K519" s="7" t="str">
        <f t="shared" ref="K519:K543" si="205">IF($F519="","-",VLOOKUP($F519,Entry_numbers,20,FALSE))</f>
        <v>-</v>
      </c>
      <c r="L519" t="str">
        <f t="shared" ref="L519:L543" si="206">IF($F519="","-",VLOOKUP($F519,Entry_numbers,3,FALSE))</f>
        <v>-</v>
      </c>
      <c r="M519" s="21" t="str">
        <f t="shared" si="200"/>
        <v>U15</v>
      </c>
      <c r="N519" s="21" t="str">
        <f t="shared" si="201"/>
        <v>M</v>
      </c>
      <c r="O519" s="21" t="str">
        <f t="shared" si="202"/>
        <v>50m</v>
      </c>
      <c r="P519" s="3" t="str">
        <f t="shared" si="190"/>
        <v>ok</v>
      </c>
      <c r="Q519" s="20" t="str">
        <f t="shared" si="191"/>
        <v>-</v>
      </c>
      <c r="R519" s="20" t="str">
        <f t="shared" si="192"/>
        <v>-</v>
      </c>
      <c r="S519" s="20" t="str">
        <f t="shared" si="193"/>
        <v>-</v>
      </c>
      <c r="T519" s="23">
        <f>COUNTIFS(O$2:O519,"="&amp;O519,I$2:I519,"="&amp;I519)-1</f>
        <v>297</v>
      </c>
      <c r="U519" s="24">
        <f t="shared" si="194"/>
        <v>0</v>
      </c>
      <c r="V519" s="21">
        <f t="shared" si="195"/>
        <v>1</v>
      </c>
      <c r="W519" s="25" t="str">
        <f t="shared" si="196"/>
        <v>50m</v>
      </c>
      <c r="X519" s="21" t="str">
        <f t="shared" si="197"/>
        <v>-50m</v>
      </c>
      <c r="Y519" s="22">
        <f t="shared" si="198"/>
        <v>0</v>
      </c>
      <c r="Z519" s="21">
        <f t="shared" si="199"/>
        <v>1</v>
      </c>
    </row>
    <row r="520" spans="7:26">
      <c r="G520" s="108"/>
      <c r="H520" s="91" t="str">
        <f t="shared" ref="H520:H543" si="207">IF(P520="error","ERR",IF(RIGHT(W520,6)="slower","-",IF(F520="","-",IF(Z520=1,7,IF(Z520&gt;6,"",7-Z520)))))</f>
        <v>-</v>
      </c>
      <c r="I520" t="str">
        <f t="shared" si="203"/>
        <v>-</v>
      </c>
      <c r="J520" s="7" t="str">
        <f t="shared" si="204"/>
        <v>-</v>
      </c>
      <c r="K520" s="7" t="str">
        <f t="shared" si="205"/>
        <v>-</v>
      </c>
      <c r="L520" t="str">
        <f t="shared" si="206"/>
        <v>-</v>
      </c>
      <c r="M520" s="21" t="str">
        <f t="shared" si="200"/>
        <v>U15</v>
      </c>
      <c r="N520" s="21" t="str">
        <f t="shared" si="201"/>
        <v>M</v>
      </c>
      <c r="O520" s="21" t="str">
        <f t="shared" si="202"/>
        <v>50m</v>
      </c>
      <c r="P520" s="3" t="str">
        <f t="shared" si="190"/>
        <v>ok</v>
      </c>
      <c r="Q520" s="20" t="str">
        <f t="shared" si="191"/>
        <v>-</v>
      </c>
      <c r="R520" s="20" t="str">
        <f t="shared" si="192"/>
        <v>-</v>
      </c>
      <c r="S520" s="20" t="str">
        <f t="shared" si="193"/>
        <v>-</v>
      </c>
      <c r="T520" s="23">
        <f>COUNTIFS(O$2:O520,"="&amp;O520,I$2:I520,"="&amp;I520)-1</f>
        <v>298</v>
      </c>
      <c r="U520" s="24">
        <f t="shared" si="194"/>
        <v>0</v>
      </c>
      <c r="V520" s="21">
        <f t="shared" si="195"/>
        <v>1</v>
      </c>
      <c r="W520" s="25" t="str">
        <f t="shared" si="196"/>
        <v>50m</v>
      </c>
      <c r="X520" s="21" t="str">
        <f t="shared" si="197"/>
        <v>-50m</v>
      </c>
      <c r="Y520" s="22">
        <f t="shared" si="198"/>
        <v>0</v>
      </c>
      <c r="Z520" s="21">
        <f t="shared" si="199"/>
        <v>1</v>
      </c>
    </row>
    <row r="521" spans="7:26">
      <c r="G521" s="108"/>
      <c r="H521" s="91" t="str">
        <f t="shared" si="207"/>
        <v>-</v>
      </c>
      <c r="I521" t="str">
        <f t="shared" si="203"/>
        <v>-</v>
      </c>
      <c r="J521" s="7" t="str">
        <f t="shared" si="204"/>
        <v>-</v>
      </c>
      <c r="K521" s="7" t="str">
        <f t="shared" si="205"/>
        <v>-</v>
      </c>
      <c r="L521" t="str">
        <f t="shared" si="206"/>
        <v>-</v>
      </c>
      <c r="M521" s="21" t="str">
        <f t="shared" si="200"/>
        <v>U15</v>
      </c>
      <c r="N521" s="21" t="str">
        <f t="shared" si="201"/>
        <v>M</v>
      </c>
      <c r="O521" s="21" t="str">
        <f t="shared" si="202"/>
        <v>50m</v>
      </c>
      <c r="P521" s="3" t="str">
        <f t="shared" ref="P521:P531" si="208">IF(OR(O521="50m",O521="50mh"),"ok","ERROR")</f>
        <v>ok</v>
      </c>
      <c r="Q521" s="20" t="str">
        <f t="shared" ref="Q521:Q531" si="209">IF($F521="","-",IF(ISNA(VLOOKUP(I521,Entry_names,1,FALSE)),"error","ok"))</f>
        <v>-</v>
      </c>
      <c r="R521" s="20" t="str">
        <f t="shared" ref="R521:R531" si="210">IF($F521="","-",IF(J521=M521,"ok","QUERY"))</f>
        <v>-</v>
      </c>
      <c r="S521" s="20" t="str">
        <f t="shared" ref="S521:S531" si="211">IF($F521="","-",IF(K521=N521,"ok","QUERY"))</f>
        <v>-</v>
      </c>
      <c r="T521" s="23">
        <f>COUNTIFS(O$2:O521,"="&amp;O521,I$2:I521,"="&amp;I521)-1</f>
        <v>299</v>
      </c>
      <c r="U521" s="24">
        <f t="shared" ref="U521:U531" si="212">IF(G521=0,0,G521+T521/10000)</f>
        <v>0</v>
      </c>
      <c r="V521" s="21">
        <f t="shared" ref="V521:V531" si="213">COUNTIFS(I$2:I$1518,"="&amp;I521,O$2:O$1518,"="&amp;O521,U$2:U$1518,"&lt;"&amp;U521)+1</f>
        <v>1</v>
      </c>
      <c r="W521" s="25" t="str">
        <f t="shared" ref="W521:W531" si="214">O521&amp;IF(V521&gt;1,"Slower","")</f>
        <v>50m</v>
      </c>
      <c r="X521" s="21" t="str">
        <f t="shared" ref="X521:X531" si="215">I521&amp;W521</f>
        <v>-50m</v>
      </c>
      <c r="Y521" s="22">
        <f t="shared" ref="Y521:Y531" si="216">G521</f>
        <v>0</v>
      </c>
      <c r="Z521" s="21">
        <f t="shared" ref="Z521:Z531" si="217">COUNTIFS(K$2:K$1518,"="&amp;K521,J$2:J$1518,"="&amp;J521,W$2:W$1518,"="&amp;W521,Y$2:Y$1518,"&lt;"&amp;Y521)+1</f>
        <v>1</v>
      </c>
    </row>
    <row r="522" spans="7:26">
      <c r="G522" s="108"/>
      <c r="H522" s="91" t="str">
        <f t="shared" si="207"/>
        <v>-</v>
      </c>
      <c r="I522" t="str">
        <f t="shared" si="203"/>
        <v>-</v>
      </c>
      <c r="J522" s="7" t="str">
        <f t="shared" si="204"/>
        <v>-</v>
      </c>
      <c r="K522" s="7" t="str">
        <f t="shared" si="205"/>
        <v>-</v>
      </c>
      <c r="L522" t="str">
        <f t="shared" si="206"/>
        <v>-</v>
      </c>
      <c r="M522" s="21" t="str">
        <f t="shared" si="200"/>
        <v>U15</v>
      </c>
      <c r="N522" s="21" t="str">
        <f t="shared" si="201"/>
        <v>M</v>
      </c>
      <c r="O522" s="21" t="str">
        <f t="shared" si="202"/>
        <v>50m</v>
      </c>
      <c r="P522" s="3" t="str">
        <f t="shared" si="208"/>
        <v>ok</v>
      </c>
      <c r="Q522" s="20" t="str">
        <f t="shared" si="209"/>
        <v>-</v>
      </c>
      <c r="R522" s="20" t="str">
        <f t="shared" si="210"/>
        <v>-</v>
      </c>
      <c r="S522" s="20" t="str">
        <f t="shared" si="211"/>
        <v>-</v>
      </c>
      <c r="T522" s="23">
        <f>COUNTIFS(O$2:O522,"="&amp;O522,I$2:I522,"="&amp;I522)-1</f>
        <v>300</v>
      </c>
      <c r="U522" s="24">
        <f t="shared" si="212"/>
        <v>0</v>
      </c>
      <c r="V522" s="21">
        <f t="shared" si="213"/>
        <v>1</v>
      </c>
      <c r="W522" s="25" t="str">
        <f t="shared" si="214"/>
        <v>50m</v>
      </c>
      <c r="X522" s="21" t="str">
        <f t="shared" si="215"/>
        <v>-50m</v>
      </c>
      <c r="Y522" s="22">
        <f t="shared" si="216"/>
        <v>0</v>
      </c>
      <c r="Z522" s="21">
        <f t="shared" si="217"/>
        <v>1</v>
      </c>
    </row>
    <row r="523" spans="7:26">
      <c r="G523" s="108"/>
      <c r="H523" s="91" t="str">
        <f t="shared" si="207"/>
        <v>-</v>
      </c>
      <c r="I523" t="str">
        <f t="shared" si="203"/>
        <v>-</v>
      </c>
      <c r="J523" s="7" t="str">
        <f t="shared" si="204"/>
        <v>-</v>
      </c>
      <c r="K523" s="7" t="str">
        <f t="shared" si="205"/>
        <v>-</v>
      </c>
      <c r="L523" t="str">
        <f t="shared" si="206"/>
        <v>-</v>
      </c>
      <c r="M523" s="21" t="str">
        <f t="shared" si="200"/>
        <v>U15</v>
      </c>
      <c r="N523" s="21" t="str">
        <f t="shared" si="201"/>
        <v>M</v>
      </c>
      <c r="O523" s="21" t="str">
        <f t="shared" si="202"/>
        <v>50m</v>
      </c>
      <c r="P523" s="3" t="str">
        <f t="shared" si="208"/>
        <v>ok</v>
      </c>
      <c r="Q523" s="20" t="str">
        <f t="shared" si="209"/>
        <v>-</v>
      </c>
      <c r="R523" s="20" t="str">
        <f t="shared" si="210"/>
        <v>-</v>
      </c>
      <c r="S523" s="20" t="str">
        <f t="shared" si="211"/>
        <v>-</v>
      </c>
      <c r="T523" s="23">
        <f>COUNTIFS(O$2:O523,"="&amp;O523,I$2:I523,"="&amp;I523)-1</f>
        <v>301</v>
      </c>
      <c r="U523" s="24">
        <f t="shared" si="212"/>
        <v>0</v>
      </c>
      <c r="V523" s="21">
        <f t="shared" si="213"/>
        <v>1</v>
      </c>
      <c r="W523" s="25" t="str">
        <f t="shared" si="214"/>
        <v>50m</v>
      </c>
      <c r="X523" s="21" t="str">
        <f t="shared" si="215"/>
        <v>-50m</v>
      </c>
      <c r="Y523" s="22">
        <f t="shared" si="216"/>
        <v>0</v>
      </c>
      <c r="Z523" s="21">
        <f t="shared" si="217"/>
        <v>1</v>
      </c>
    </row>
    <row r="524" spans="7:26">
      <c r="G524" s="108"/>
      <c r="H524" s="91" t="str">
        <f t="shared" si="207"/>
        <v>-</v>
      </c>
      <c r="I524" t="str">
        <f t="shared" si="203"/>
        <v>-</v>
      </c>
      <c r="J524" s="7" t="str">
        <f t="shared" si="204"/>
        <v>-</v>
      </c>
      <c r="K524" s="7" t="str">
        <f t="shared" si="205"/>
        <v>-</v>
      </c>
      <c r="L524" t="str">
        <f t="shared" si="206"/>
        <v>-</v>
      </c>
      <c r="M524" s="21" t="str">
        <f t="shared" si="200"/>
        <v>U15</v>
      </c>
      <c r="N524" s="21" t="str">
        <f t="shared" si="201"/>
        <v>M</v>
      </c>
      <c r="O524" s="21" t="str">
        <f t="shared" si="202"/>
        <v>50m</v>
      </c>
      <c r="P524" s="3" t="str">
        <f t="shared" si="208"/>
        <v>ok</v>
      </c>
      <c r="Q524" s="20" t="str">
        <f t="shared" si="209"/>
        <v>-</v>
      </c>
      <c r="R524" s="20" t="str">
        <f t="shared" si="210"/>
        <v>-</v>
      </c>
      <c r="S524" s="20" t="str">
        <f t="shared" si="211"/>
        <v>-</v>
      </c>
      <c r="T524" s="23">
        <f>COUNTIFS(O$2:O524,"="&amp;O524,I$2:I524,"="&amp;I524)-1</f>
        <v>302</v>
      </c>
      <c r="U524" s="24">
        <f t="shared" si="212"/>
        <v>0</v>
      </c>
      <c r="V524" s="21">
        <f t="shared" si="213"/>
        <v>1</v>
      </c>
      <c r="W524" s="25" t="str">
        <f t="shared" si="214"/>
        <v>50m</v>
      </c>
      <c r="X524" s="21" t="str">
        <f t="shared" si="215"/>
        <v>-50m</v>
      </c>
      <c r="Y524" s="22">
        <f t="shared" si="216"/>
        <v>0</v>
      </c>
      <c r="Z524" s="21">
        <f t="shared" si="217"/>
        <v>1</v>
      </c>
    </row>
    <row r="525" spans="7:26">
      <c r="G525" s="108"/>
      <c r="H525" s="91" t="str">
        <f t="shared" si="207"/>
        <v>-</v>
      </c>
      <c r="I525" t="str">
        <f t="shared" si="203"/>
        <v>-</v>
      </c>
      <c r="J525" s="7" t="str">
        <f t="shared" si="204"/>
        <v>-</v>
      </c>
      <c r="K525" s="7" t="str">
        <f t="shared" si="205"/>
        <v>-</v>
      </c>
      <c r="L525" t="str">
        <f t="shared" si="206"/>
        <v>-</v>
      </c>
      <c r="M525" s="21" t="str">
        <f t="shared" si="200"/>
        <v>U15</v>
      </c>
      <c r="N525" s="21" t="str">
        <f t="shared" si="201"/>
        <v>M</v>
      </c>
      <c r="O525" s="21" t="str">
        <f t="shared" si="202"/>
        <v>50m</v>
      </c>
      <c r="P525" s="3" t="str">
        <f t="shared" si="208"/>
        <v>ok</v>
      </c>
      <c r="Q525" s="20" t="str">
        <f t="shared" si="209"/>
        <v>-</v>
      </c>
      <c r="R525" s="20" t="str">
        <f t="shared" si="210"/>
        <v>-</v>
      </c>
      <c r="S525" s="20" t="str">
        <f t="shared" si="211"/>
        <v>-</v>
      </c>
      <c r="T525" s="23">
        <f>COUNTIFS(O$2:O525,"="&amp;O525,I$2:I525,"="&amp;I525)-1</f>
        <v>303</v>
      </c>
      <c r="U525" s="24">
        <f t="shared" si="212"/>
        <v>0</v>
      </c>
      <c r="V525" s="21">
        <f t="shared" si="213"/>
        <v>1</v>
      </c>
      <c r="W525" s="25" t="str">
        <f t="shared" si="214"/>
        <v>50m</v>
      </c>
      <c r="X525" s="21" t="str">
        <f t="shared" si="215"/>
        <v>-50m</v>
      </c>
      <c r="Y525" s="22">
        <f t="shared" si="216"/>
        <v>0</v>
      </c>
      <c r="Z525" s="21">
        <f t="shared" si="217"/>
        <v>1</v>
      </c>
    </row>
    <row r="526" spans="7:26">
      <c r="G526" s="108"/>
      <c r="H526" s="91" t="str">
        <f t="shared" si="207"/>
        <v>-</v>
      </c>
      <c r="I526" t="str">
        <f t="shared" si="203"/>
        <v>-</v>
      </c>
      <c r="J526" s="7" t="str">
        <f t="shared" si="204"/>
        <v>-</v>
      </c>
      <c r="K526" s="7" t="str">
        <f t="shared" si="205"/>
        <v>-</v>
      </c>
      <c r="L526" t="str">
        <f t="shared" si="206"/>
        <v>-</v>
      </c>
      <c r="M526" s="21" t="str">
        <f t="shared" si="200"/>
        <v>U15</v>
      </c>
      <c r="N526" s="21" t="str">
        <f t="shared" si="201"/>
        <v>M</v>
      </c>
      <c r="O526" s="21" t="str">
        <f t="shared" si="202"/>
        <v>50m</v>
      </c>
      <c r="P526" s="3" t="str">
        <f t="shared" si="208"/>
        <v>ok</v>
      </c>
      <c r="Q526" s="20" t="str">
        <f t="shared" si="209"/>
        <v>-</v>
      </c>
      <c r="R526" s="20" t="str">
        <f t="shared" si="210"/>
        <v>-</v>
      </c>
      <c r="S526" s="20" t="str">
        <f t="shared" si="211"/>
        <v>-</v>
      </c>
      <c r="T526" s="23">
        <f>COUNTIFS(O$2:O526,"="&amp;O526,I$2:I526,"="&amp;I526)-1</f>
        <v>304</v>
      </c>
      <c r="U526" s="24">
        <f t="shared" si="212"/>
        <v>0</v>
      </c>
      <c r="V526" s="21">
        <f t="shared" si="213"/>
        <v>1</v>
      </c>
      <c r="W526" s="25" t="str">
        <f t="shared" si="214"/>
        <v>50m</v>
      </c>
      <c r="X526" s="21" t="str">
        <f t="shared" si="215"/>
        <v>-50m</v>
      </c>
      <c r="Y526" s="22">
        <f t="shared" si="216"/>
        <v>0</v>
      </c>
      <c r="Z526" s="21">
        <f t="shared" si="217"/>
        <v>1</v>
      </c>
    </row>
    <row r="527" spans="7:26">
      <c r="G527" s="108"/>
      <c r="H527" s="91" t="str">
        <f t="shared" si="207"/>
        <v>-</v>
      </c>
      <c r="I527" t="str">
        <f t="shared" si="203"/>
        <v>-</v>
      </c>
      <c r="J527" s="7" t="str">
        <f t="shared" si="204"/>
        <v>-</v>
      </c>
      <c r="K527" s="7" t="str">
        <f t="shared" si="205"/>
        <v>-</v>
      </c>
      <c r="L527" t="str">
        <f t="shared" si="206"/>
        <v>-</v>
      </c>
      <c r="M527" s="21" t="str">
        <f t="shared" si="200"/>
        <v>U15</v>
      </c>
      <c r="N527" s="21" t="str">
        <f t="shared" si="201"/>
        <v>M</v>
      </c>
      <c r="O527" s="21" t="str">
        <f t="shared" si="202"/>
        <v>50m</v>
      </c>
      <c r="P527" s="3" t="str">
        <f t="shared" si="208"/>
        <v>ok</v>
      </c>
      <c r="Q527" s="20" t="str">
        <f t="shared" si="209"/>
        <v>-</v>
      </c>
      <c r="R527" s="20" t="str">
        <f t="shared" si="210"/>
        <v>-</v>
      </c>
      <c r="S527" s="20" t="str">
        <f t="shared" si="211"/>
        <v>-</v>
      </c>
      <c r="T527" s="23">
        <f>COUNTIFS(O$2:O527,"="&amp;O527,I$2:I527,"="&amp;I527)-1</f>
        <v>305</v>
      </c>
      <c r="U527" s="24">
        <f t="shared" si="212"/>
        <v>0</v>
      </c>
      <c r="V527" s="21">
        <f t="shared" si="213"/>
        <v>1</v>
      </c>
      <c r="W527" s="25" t="str">
        <f t="shared" si="214"/>
        <v>50m</v>
      </c>
      <c r="X527" s="21" t="str">
        <f t="shared" si="215"/>
        <v>-50m</v>
      </c>
      <c r="Y527" s="22">
        <f t="shared" si="216"/>
        <v>0</v>
      </c>
      <c r="Z527" s="21">
        <f t="shared" si="217"/>
        <v>1</v>
      </c>
    </row>
    <row r="528" spans="7:26">
      <c r="G528" s="108"/>
      <c r="H528" s="91" t="str">
        <f t="shared" si="207"/>
        <v>-</v>
      </c>
      <c r="I528" t="str">
        <f t="shared" si="203"/>
        <v>-</v>
      </c>
      <c r="J528" s="7" t="str">
        <f t="shared" si="204"/>
        <v>-</v>
      </c>
      <c r="K528" s="7" t="str">
        <f t="shared" si="205"/>
        <v>-</v>
      </c>
      <c r="L528" t="str">
        <f t="shared" si="206"/>
        <v>-</v>
      </c>
      <c r="M528" s="21" t="str">
        <f t="shared" si="200"/>
        <v>U15</v>
      </c>
      <c r="N528" s="21" t="str">
        <f t="shared" si="201"/>
        <v>M</v>
      </c>
      <c r="O528" s="21" t="str">
        <f t="shared" si="202"/>
        <v>50m</v>
      </c>
      <c r="P528" s="3" t="str">
        <f t="shared" si="208"/>
        <v>ok</v>
      </c>
      <c r="Q528" s="20" t="str">
        <f t="shared" si="209"/>
        <v>-</v>
      </c>
      <c r="R528" s="20" t="str">
        <f t="shared" si="210"/>
        <v>-</v>
      </c>
      <c r="S528" s="20" t="str">
        <f t="shared" si="211"/>
        <v>-</v>
      </c>
      <c r="T528" s="23">
        <f>COUNTIFS(O$2:O528,"="&amp;O528,I$2:I528,"="&amp;I528)-1</f>
        <v>306</v>
      </c>
      <c r="U528" s="24">
        <f t="shared" si="212"/>
        <v>0</v>
      </c>
      <c r="V528" s="21">
        <f t="shared" si="213"/>
        <v>1</v>
      </c>
      <c r="W528" s="25" t="str">
        <f t="shared" si="214"/>
        <v>50m</v>
      </c>
      <c r="X528" s="21" t="str">
        <f t="shared" si="215"/>
        <v>-50m</v>
      </c>
      <c r="Y528" s="22">
        <f t="shared" si="216"/>
        <v>0</v>
      </c>
      <c r="Z528" s="21">
        <f t="shared" si="217"/>
        <v>1</v>
      </c>
    </row>
    <row r="529" spans="7:26">
      <c r="G529" s="108"/>
      <c r="H529" s="91" t="str">
        <f t="shared" si="207"/>
        <v>-</v>
      </c>
      <c r="I529" t="str">
        <f t="shared" si="203"/>
        <v>-</v>
      </c>
      <c r="J529" s="7" t="str">
        <f t="shared" si="204"/>
        <v>-</v>
      </c>
      <c r="K529" s="7" t="str">
        <f t="shared" si="205"/>
        <v>-</v>
      </c>
      <c r="L529" t="str">
        <f t="shared" si="206"/>
        <v>-</v>
      </c>
      <c r="M529" s="21" t="str">
        <f t="shared" si="200"/>
        <v>U15</v>
      </c>
      <c r="N529" s="21" t="str">
        <f t="shared" si="201"/>
        <v>M</v>
      </c>
      <c r="O529" s="21" t="str">
        <f t="shared" si="202"/>
        <v>50m</v>
      </c>
      <c r="P529" s="3" t="str">
        <f t="shared" si="208"/>
        <v>ok</v>
      </c>
      <c r="Q529" s="20" t="str">
        <f t="shared" si="209"/>
        <v>-</v>
      </c>
      <c r="R529" s="20" t="str">
        <f t="shared" si="210"/>
        <v>-</v>
      </c>
      <c r="S529" s="20" t="str">
        <f t="shared" si="211"/>
        <v>-</v>
      </c>
      <c r="T529" s="23">
        <f>COUNTIFS(O$2:O529,"="&amp;O529,I$2:I529,"="&amp;I529)-1</f>
        <v>307</v>
      </c>
      <c r="U529" s="24">
        <f t="shared" si="212"/>
        <v>0</v>
      </c>
      <c r="V529" s="21">
        <f t="shared" si="213"/>
        <v>1</v>
      </c>
      <c r="W529" s="25" t="str">
        <f t="shared" si="214"/>
        <v>50m</v>
      </c>
      <c r="X529" s="21" t="str">
        <f t="shared" si="215"/>
        <v>-50m</v>
      </c>
      <c r="Y529" s="22">
        <f t="shared" si="216"/>
        <v>0</v>
      </c>
      <c r="Z529" s="21">
        <f t="shared" si="217"/>
        <v>1</v>
      </c>
    </row>
    <row r="530" spans="7:26">
      <c r="G530" s="108"/>
      <c r="H530" s="91" t="str">
        <f t="shared" si="207"/>
        <v>-</v>
      </c>
      <c r="I530" t="str">
        <f t="shared" si="203"/>
        <v>-</v>
      </c>
      <c r="J530" s="7" t="str">
        <f t="shared" si="204"/>
        <v>-</v>
      </c>
      <c r="K530" s="7" t="str">
        <f t="shared" si="205"/>
        <v>-</v>
      </c>
      <c r="L530" t="str">
        <f t="shared" si="206"/>
        <v>-</v>
      </c>
      <c r="M530" s="21" t="str">
        <f t="shared" si="200"/>
        <v>U15</v>
      </c>
      <c r="N530" s="21" t="str">
        <f t="shared" si="201"/>
        <v>M</v>
      </c>
      <c r="O530" s="21" t="str">
        <f t="shared" si="202"/>
        <v>50m</v>
      </c>
      <c r="P530" s="3" t="str">
        <f t="shared" si="208"/>
        <v>ok</v>
      </c>
      <c r="Q530" s="20" t="str">
        <f t="shared" si="209"/>
        <v>-</v>
      </c>
      <c r="R530" s="20" t="str">
        <f t="shared" si="210"/>
        <v>-</v>
      </c>
      <c r="S530" s="20" t="str">
        <f t="shared" si="211"/>
        <v>-</v>
      </c>
      <c r="T530" s="23">
        <f>COUNTIFS(O$2:O530,"="&amp;O530,I$2:I530,"="&amp;I530)-1</f>
        <v>308</v>
      </c>
      <c r="U530" s="24">
        <f t="shared" si="212"/>
        <v>0</v>
      </c>
      <c r="V530" s="21">
        <f t="shared" si="213"/>
        <v>1</v>
      </c>
      <c r="W530" s="25" t="str">
        <f t="shared" si="214"/>
        <v>50m</v>
      </c>
      <c r="X530" s="21" t="str">
        <f t="shared" si="215"/>
        <v>-50m</v>
      </c>
      <c r="Y530" s="22">
        <f t="shared" si="216"/>
        <v>0</v>
      </c>
      <c r="Z530" s="21">
        <f t="shared" si="217"/>
        <v>1</v>
      </c>
    </row>
    <row r="531" spans="7:26">
      <c r="G531" s="108"/>
      <c r="H531" s="91" t="str">
        <f t="shared" si="207"/>
        <v>-</v>
      </c>
      <c r="I531" t="str">
        <f t="shared" si="203"/>
        <v>-</v>
      </c>
      <c r="J531" s="7" t="str">
        <f t="shared" si="204"/>
        <v>-</v>
      </c>
      <c r="K531" s="7" t="str">
        <f t="shared" si="205"/>
        <v>-</v>
      </c>
      <c r="L531" t="str">
        <f t="shared" si="206"/>
        <v>-</v>
      </c>
      <c r="M531" s="21" t="str">
        <f t="shared" si="200"/>
        <v>U15</v>
      </c>
      <c r="N531" s="21" t="str">
        <f t="shared" si="201"/>
        <v>M</v>
      </c>
      <c r="O531" s="21" t="str">
        <f t="shared" si="202"/>
        <v>50m</v>
      </c>
      <c r="P531" s="3" t="str">
        <f t="shared" si="208"/>
        <v>ok</v>
      </c>
      <c r="Q531" s="20" t="str">
        <f t="shared" si="209"/>
        <v>-</v>
      </c>
      <c r="R531" s="20" t="str">
        <f t="shared" si="210"/>
        <v>-</v>
      </c>
      <c r="S531" s="20" t="str">
        <f t="shared" si="211"/>
        <v>-</v>
      </c>
      <c r="T531" s="23">
        <f>COUNTIFS(O$2:O531,"="&amp;O531,I$2:I531,"="&amp;I531)-1</f>
        <v>309</v>
      </c>
      <c r="U531" s="24">
        <f t="shared" si="212"/>
        <v>0</v>
      </c>
      <c r="V531" s="21">
        <f t="shared" si="213"/>
        <v>1</v>
      </c>
      <c r="W531" s="25" t="str">
        <f t="shared" si="214"/>
        <v>50m</v>
      </c>
      <c r="X531" s="21" t="str">
        <f t="shared" si="215"/>
        <v>-50m</v>
      </c>
      <c r="Y531" s="22">
        <f t="shared" si="216"/>
        <v>0</v>
      </c>
      <c r="Z531" s="21">
        <f t="shared" si="217"/>
        <v>1</v>
      </c>
    </row>
    <row r="532" spans="7:26">
      <c r="H532" s="91" t="str">
        <f t="shared" si="207"/>
        <v>-</v>
      </c>
      <c r="I532" t="str">
        <f t="shared" si="203"/>
        <v>-</v>
      </c>
      <c r="J532" s="7" t="str">
        <f t="shared" si="204"/>
        <v>-</v>
      </c>
      <c r="K532" s="7" t="str">
        <f t="shared" si="205"/>
        <v>-</v>
      </c>
      <c r="L532" t="str">
        <f t="shared" si="206"/>
        <v>-</v>
      </c>
      <c r="M532" s="21" t="str">
        <f t="shared" si="200"/>
        <v>U15</v>
      </c>
      <c r="N532" s="21" t="str">
        <f t="shared" si="201"/>
        <v>M</v>
      </c>
      <c r="O532" s="21" t="str">
        <f t="shared" si="202"/>
        <v>50m</v>
      </c>
      <c r="P532" s="3" t="str">
        <f t="shared" si="7"/>
        <v>ok</v>
      </c>
      <c r="Q532" s="20" t="str">
        <f t="shared" si="8"/>
        <v>-</v>
      </c>
      <c r="R532" s="20" t="str">
        <f t="shared" si="9"/>
        <v>-</v>
      </c>
      <c r="S532" s="20" t="str">
        <f t="shared" si="10"/>
        <v>-</v>
      </c>
      <c r="T532" s="23">
        <f>COUNTIFS(O$2:O532,"="&amp;O532,I$2:I532,"="&amp;I532)-1</f>
        <v>310</v>
      </c>
      <c r="U532" s="24">
        <f t="shared" si="11"/>
        <v>0</v>
      </c>
      <c r="V532" s="21">
        <f t="shared" si="12"/>
        <v>1</v>
      </c>
      <c r="W532" s="25" t="str">
        <f t="shared" si="13"/>
        <v>50m</v>
      </c>
      <c r="X532" s="21" t="str">
        <f t="shared" si="14"/>
        <v>-50m</v>
      </c>
      <c r="Y532" s="22">
        <f t="shared" si="15"/>
        <v>0</v>
      </c>
      <c r="Z532" s="21">
        <f t="shared" si="16"/>
        <v>1</v>
      </c>
    </row>
    <row r="533" spans="7:26">
      <c r="H533" s="91" t="str">
        <f t="shared" si="207"/>
        <v>-</v>
      </c>
      <c r="I533" t="str">
        <f t="shared" si="203"/>
        <v>-</v>
      </c>
      <c r="J533" s="7" t="str">
        <f t="shared" si="204"/>
        <v>-</v>
      </c>
      <c r="K533" s="7" t="str">
        <f t="shared" si="205"/>
        <v>-</v>
      </c>
      <c r="L533" t="str">
        <f t="shared" si="206"/>
        <v>-</v>
      </c>
      <c r="M533" s="21" t="str">
        <f t="shared" si="200"/>
        <v>U15</v>
      </c>
      <c r="N533" s="21" t="str">
        <f t="shared" si="201"/>
        <v>M</v>
      </c>
      <c r="O533" s="21" t="str">
        <f t="shared" si="202"/>
        <v>50m</v>
      </c>
      <c r="P533" s="3" t="str">
        <f t="shared" si="7"/>
        <v>ok</v>
      </c>
      <c r="Q533" s="20" t="str">
        <f t="shared" si="8"/>
        <v>-</v>
      </c>
      <c r="R533" s="20" t="str">
        <f t="shared" si="9"/>
        <v>-</v>
      </c>
      <c r="S533" s="20" t="str">
        <f t="shared" si="10"/>
        <v>-</v>
      </c>
      <c r="T533" s="23">
        <f>COUNTIFS(O$2:O533,"="&amp;O533,I$2:I533,"="&amp;I533)-1</f>
        <v>311</v>
      </c>
      <c r="U533" s="24">
        <f t="shared" si="11"/>
        <v>0</v>
      </c>
      <c r="V533" s="21">
        <f t="shared" si="12"/>
        <v>1</v>
      </c>
      <c r="W533" s="25" t="str">
        <f t="shared" si="13"/>
        <v>50m</v>
      </c>
      <c r="X533" s="21" t="str">
        <f t="shared" si="14"/>
        <v>-50m</v>
      </c>
      <c r="Y533" s="22">
        <f t="shared" si="15"/>
        <v>0</v>
      </c>
      <c r="Z533" s="21">
        <f t="shared" si="16"/>
        <v>1</v>
      </c>
    </row>
    <row r="534" spans="7:26">
      <c r="G534" s="108"/>
      <c r="H534" s="91" t="str">
        <f t="shared" si="207"/>
        <v>-</v>
      </c>
      <c r="I534" t="str">
        <f t="shared" si="203"/>
        <v>-</v>
      </c>
      <c r="J534" s="7" t="str">
        <f t="shared" si="204"/>
        <v>-</v>
      </c>
      <c r="K534" s="7" t="str">
        <f t="shared" si="205"/>
        <v>-</v>
      </c>
      <c r="L534" t="str">
        <f t="shared" si="206"/>
        <v>-</v>
      </c>
      <c r="M534" s="21" t="str">
        <f t="shared" si="200"/>
        <v>U15</v>
      </c>
      <c r="N534" s="21" t="str">
        <f t="shared" si="201"/>
        <v>M</v>
      </c>
      <c r="O534" s="21" t="str">
        <f t="shared" si="202"/>
        <v>50m</v>
      </c>
      <c r="P534" s="3" t="str">
        <f t="shared" si="7"/>
        <v>ok</v>
      </c>
      <c r="Q534" s="20" t="str">
        <f t="shared" si="8"/>
        <v>-</v>
      </c>
      <c r="R534" s="20" t="str">
        <f t="shared" si="9"/>
        <v>-</v>
      </c>
      <c r="S534" s="20" t="str">
        <f t="shared" si="10"/>
        <v>-</v>
      </c>
      <c r="T534" s="23">
        <f>COUNTIFS(O$2:O534,"="&amp;O534,I$2:I534,"="&amp;I534)-1</f>
        <v>312</v>
      </c>
      <c r="U534" s="24">
        <f t="shared" si="11"/>
        <v>0</v>
      </c>
      <c r="V534" s="21">
        <f t="shared" si="12"/>
        <v>1</v>
      </c>
      <c r="W534" s="25" t="str">
        <f t="shared" si="13"/>
        <v>50m</v>
      </c>
      <c r="X534" s="21" t="str">
        <f t="shared" si="14"/>
        <v>-50m</v>
      </c>
      <c r="Y534" s="22">
        <f t="shared" si="15"/>
        <v>0</v>
      </c>
      <c r="Z534" s="21">
        <f t="shared" si="16"/>
        <v>1</v>
      </c>
    </row>
    <row r="535" spans="7:26">
      <c r="G535" s="108"/>
      <c r="H535" s="91" t="str">
        <f t="shared" si="207"/>
        <v>-</v>
      </c>
      <c r="I535" t="str">
        <f t="shared" si="203"/>
        <v>-</v>
      </c>
      <c r="J535" s="7" t="str">
        <f t="shared" si="204"/>
        <v>-</v>
      </c>
      <c r="K535" s="7" t="str">
        <f t="shared" si="205"/>
        <v>-</v>
      </c>
      <c r="L535" t="str">
        <f t="shared" si="206"/>
        <v>-</v>
      </c>
      <c r="M535" s="21" t="str">
        <f t="shared" si="200"/>
        <v>U15</v>
      </c>
      <c r="N535" s="21" t="str">
        <f t="shared" si="201"/>
        <v>M</v>
      </c>
      <c r="O535" s="21" t="str">
        <f t="shared" si="202"/>
        <v>50m</v>
      </c>
      <c r="P535" s="3" t="str">
        <f t="shared" si="7"/>
        <v>ok</v>
      </c>
      <c r="Q535" s="20" t="str">
        <f t="shared" si="8"/>
        <v>-</v>
      </c>
      <c r="R535" s="20" t="str">
        <f t="shared" si="9"/>
        <v>-</v>
      </c>
      <c r="S535" s="20" t="str">
        <f t="shared" si="10"/>
        <v>-</v>
      </c>
      <c r="T535" s="23">
        <f>COUNTIFS(O$2:O535,"="&amp;O535,I$2:I535,"="&amp;I535)-1</f>
        <v>313</v>
      </c>
      <c r="U535" s="24">
        <f t="shared" si="11"/>
        <v>0</v>
      </c>
      <c r="V535" s="21">
        <f t="shared" si="12"/>
        <v>1</v>
      </c>
      <c r="W535" s="25" t="str">
        <f t="shared" si="13"/>
        <v>50m</v>
      </c>
      <c r="X535" s="21" t="str">
        <f t="shared" si="14"/>
        <v>-50m</v>
      </c>
      <c r="Y535" s="22">
        <f t="shared" si="15"/>
        <v>0</v>
      </c>
      <c r="Z535" s="21">
        <f t="shared" si="16"/>
        <v>1</v>
      </c>
    </row>
    <row r="536" spans="7:26">
      <c r="G536" s="108"/>
      <c r="H536" s="91" t="str">
        <f t="shared" si="207"/>
        <v>-</v>
      </c>
      <c r="I536" t="str">
        <f t="shared" si="203"/>
        <v>-</v>
      </c>
      <c r="J536" s="7" t="str">
        <f t="shared" si="204"/>
        <v>-</v>
      </c>
      <c r="K536" s="7" t="str">
        <f t="shared" si="205"/>
        <v>-</v>
      </c>
      <c r="L536" t="str">
        <f t="shared" si="206"/>
        <v>-</v>
      </c>
      <c r="M536" s="21" t="str">
        <f t="shared" si="200"/>
        <v>U15</v>
      </c>
      <c r="N536" s="21" t="str">
        <f t="shared" si="201"/>
        <v>M</v>
      </c>
      <c r="O536" s="21" t="str">
        <f t="shared" si="202"/>
        <v>50m</v>
      </c>
      <c r="P536" s="3" t="str">
        <f t="shared" si="7"/>
        <v>ok</v>
      </c>
      <c r="Q536" s="20" t="str">
        <f t="shared" si="8"/>
        <v>-</v>
      </c>
      <c r="R536" s="20" t="str">
        <f t="shared" si="9"/>
        <v>-</v>
      </c>
      <c r="S536" s="20" t="str">
        <f t="shared" si="10"/>
        <v>-</v>
      </c>
      <c r="T536" s="23">
        <f>COUNTIFS(O$2:O536,"="&amp;O536,I$2:I536,"="&amp;I536)-1</f>
        <v>314</v>
      </c>
      <c r="U536" s="24">
        <f t="shared" si="11"/>
        <v>0</v>
      </c>
      <c r="V536" s="21">
        <f t="shared" si="12"/>
        <v>1</v>
      </c>
      <c r="W536" s="25" t="str">
        <f t="shared" si="13"/>
        <v>50m</v>
      </c>
      <c r="X536" s="21" t="str">
        <f t="shared" si="14"/>
        <v>-50m</v>
      </c>
      <c r="Y536" s="22">
        <f t="shared" si="15"/>
        <v>0</v>
      </c>
      <c r="Z536" s="21">
        <f t="shared" si="16"/>
        <v>1</v>
      </c>
    </row>
    <row r="537" spans="7:26">
      <c r="G537" s="108"/>
      <c r="H537" s="91" t="str">
        <f t="shared" si="207"/>
        <v>-</v>
      </c>
      <c r="I537" t="str">
        <f t="shared" si="203"/>
        <v>-</v>
      </c>
      <c r="J537" s="7" t="str">
        <f t="shared" si="204"/>
        <v>-</v>
      </c>
      <c r="K537" s="7" t="str">
        <f t="shared" si="205"/>
        <v>-</v>
      </c>
      <c r="L537" t="str">
        <f t="shared" si="206"/>
        <v>-</v>
      </c>
      <c r="M537" s="21" t="str">
        <f t="shared" si="200"/>
        <v>U15</v>
      </c>
      <c r="N537" s="21" t="str">
        <f t="shared" si="201"/>
        <v>M</v>
      </c>
      <c r="O537" s="21" t="str">
        <f t="shared" si="202"/>
        <v>50m</v>
      </c>
      <c r="P537" s="3" t="str">
        <f t="shared" si="7"/>
        <v>ok</v>
      </c>
      <c r="Q537" s="20" t="str">
        <f t="shared" si="8"/>
        <v>-</v>
      </c>
      <c r="R537" s="20" t="str">
        <f t="shared" si="9"/>
        <v>-</v>
      </c>
      <c r="S537" s="20" t="str">
        <f t="shared" si="10"/>
        <v>-</v>
      </c>
      <c r="T537" s="23">
        <f>COUNTIFS(O$2:O537,"="&amp;O537,I$2:I537,"="&amp;I537)-1</f>
        <v>315</v>
      </c>
      <c r="U537" s="24">
        <f t="shared" si="11"/>
        <v>0</v>
      </c>
      <c r="V537" s="21">
        <f t="shared" si="12"/>
        <v>1</v>
      </c>
      <c r="W537" s="25" t="str">
        <f t="shared" si="13"/>
        <v>50m</v>
      </c>
      <c r="X537" s="21" t="str">
        <f t="shared" si="14"/>
        <v>-50m</v>
      </c>
      <c r="Y537" s="22">
        <f t="shared" si="15"/>
        <v>0</v>
      </c>
      <c r="Z537" s="21">
        <f t="shared" si="16"/>
        <v>1</v>
      </c>
    </row>
    <row r="538" spans="7:26">
      <c r="H538" s="91" t="str">
        <f t="shared" si="207"/>
        <v>-</v>
      </c>
      <c r="I538" t="str">
        <f t="shared" si="203"/>
        <v>-</v>
      </c>
      <c r="J538" s="7" t="str">
        <f t="shared" si="204"/>
        <v>-</v>
      </c>
      <c r="K538" s="7" t="str">
        <f t="shared" si="205"/>
        <v>-</v>
      </c>
      <c r="L538" t="str">
        <f t="shared" si="206"/>
        <v>-</v>
      </c>
      <c r="M538" s="21" t="str">
        <f t="shared" si="200"/>
        <v>U15</v>
      </c>
      <c r="N538" s="21" t="str">
        <f t="shared" si="201"/>
        <v>M</v>
      </c>
      <c r="O538" s="21" t="str">
        <f t="shared" si="202"/>
        <v>50m</v>
      </c>
      <c r="P538" s="3" t="str">
        <f t="shared" si="7"/>
        <v>ok</v>
      </c>
      <c r="Q538" s="20" t="str">
        <f t="shared" si="8"/>
        <v>-</v>
      </c>
      <c r="R538" s="20" t="str">
        <f t="shared" si="9"/>
        <v>-</v>
      </c>
      <c r="S538" s="20" t="str">
        <f t="shared" si="10"/>
        <v>-</v>
      </c>
      <c r="T538" s="23">
        <f>COUNTIFS(O$2:O538,"="&amp;O538,I$2:I538,"="&amp;I538)-1</f>
        <v>316</v>
      </c>
      <c r="U538" s="24">
        <f t="shared" si="11"/>
        <v>0</v>
      </c>
      <c r="V538" s="21">
        <f t="shared" si="12"/>
        <v>1</v>
      </c>
      <c r="W538" s="25" t="str">
        <f t="shared" si="13"/>
        <v>50m</v>
      </c>
      <c r="X538" s="21" t="str">
        <f t="shared" si="14"/>
        <v>-50m</v>
      </c>
      <c r="Y538" s="22">
        <f t="shared" si="15"/>
        <v>0</v>
      </c>
      <c r="Z538" s="21">
        <f t="shared" si="16"/>
        <v>1</v>
      </c>
    </row>
    <row r="539" spans="7:26">
      <c r="G539" s="108"/>
      <c r="H539" s="91" t="str">
        <f t="shared" si="207"/>
        <v>-</v>
      </c>
      <c r="I539" t="str">
        <f t="shared" si="203"/>
        <v>-</v>
      </c>
      <c r="J539" s="7" t="str">
        <f t="shared" si="204"/>
        <v>-</v>
      </c>
      <c r="K539" s="7" t="str">
        <f t="shared" si="205"/>
        <v>-</v>
      </c>
      <c r="L539" t="str">
        <f t="shared" si="206"/>
        <v>-</v>
      </c>
      <c r="M539" s="21" t="str">
        <f t="shared" si="200"/>
        <v>U15</v>
      </c>
      <c r="N539" s="21" t="str">
        <f t="shared" si="201"/>
        <v>M</v>
      </c>
      <c r="O539" s="21" t="str">
        <f t="shared" si="202"/>
        <v>50m</v>
      </c>
      <c r="P539" s="3" t="str">
        <f t="shared" si="7"/>
        <v>ok</v>
      </c>
      <c r="Q539" s="20" t="str">
        <f t="shared" si="8"/>
        <v>-</v>
      </c>
      <c r="R539" s="20" t="str">
        <f t="shared" si="9"/>
        <v>-</v>
      </c>
      <c r="S539" s="20" t="str">
        <f t="shared" si="10"/>
        <v>-</v>
      </c>
      <c r="T539" s="23">
        <f>COUNTIFS(O$2:O539,"="&amp;O539,I$2:I539,"="&amp;I539)-1</f>
        <v>317</v>
      </c>
      <c r="U539" s="24">
        <f t="shared" si="11"/>
        <v>0</v>
      </c>
      <c r="V539" s="21">
        <f t="shared" si="12"/>
        <v>1</v>
      </c>
      <c r="W539" s="25" t="str">
        <f t="shared" si="13"/>
        <v>50m</v>
      </c>
      <c r="X539" s="21" t="str">
        <f t="shared" si="14"/>
        <v>-50m</v>
      </c>
      <c r="Y539" s="22">
        <f t="shared" si="15"/>
        <v>0</v>
      </c>
      <c r="Z539" s="21">
        <f t="shared" si="16"/>
        <v>1</v>
      </c>
    </row>
    <row r="540" spans="7:26">
      <c r="H540" s="91" t="str">
        <f t="shared" si="207"/>
        <v>-</v>
      </c>
      <c r="I540" t="str">
        <f t="shared" si="203"/>
        <v>-</v>
      </c>
      <c r="J540" s="7" t="str">
        <f t="shared" si="204"/>
        <v>-</v>
      </c>
      <c r="K540" s="7" t="str">
        <f t="shared" si="205"/>
        <v>-</v>
      </c>
      <c r="L540" t="str">
        <f t="shared" si="206"/>
        <v>-</v>
      </c>
      <c r="M540" s="21" t="str">
        <f t="shared" si="200"/>
        <v>U15</v>
      </c>
      <c r="N540" s="21" t="str">
        <f t="shared" si="201"/>
        <v>M</v>
      </c>
      <c r="O540" s="21" t="str">
        <f t="shared" si="202"/>
        <v>50m</v>
      </c>
      <c r="P540" s="3" t="str">
        <f t="shared" si="7"/>
        <v>ok</v>
      </c>
      <c r="Q540" s="20" t="str">
        <f t="shared" si="8"/>
        <v>-</v>
      </c>
      <c r="R540" s="20" t="str">
        <f t="shared" si="9"/>
        <v>-</v>
      </c>
      <c r="S540" s="20" t="str">
        <f t="shared" si="10"/>
        <v>-</v>
      </c>
      <c r="T540" s="23">
        <f>COUNTIFS(O$2:O540,"="&amp;O540,I$2:I540,"="&amp;I540)-1</f>
        <v>318</v>
      </c>
      <c r="U540" s="24">
        <f t="shared" si="11"/>
        <v>0</v>
      </c>
      <c r="V540" s="21">
        <f t="shared" si="12"/>
        <v>1</v>
      </c>
      <c r="W540" s="25" t="str">
        <f t="shared" si="13"/>
        <v>50m</v>
      </c>
      <c r="X540" s="21" t="str">
        <f t="shared" si="14"/>
        <v>-50m</v>
      </c>
      <c r="Y540" s="22">
        <f t="shared" si="15"/>
        <v>0</v>
      </c>
      <c r="Z540" s="21">
        <f t="shared" si="16"/>
        <v>1</v>
      </c>
    </row>
    <row r="541" spans="7:26">
      <c r="H541" s="91" t="str">
        <f t="shared" si="207"/>
        <v>-</v>
      </c>
      <c r="I541" t="str">
        <f t="shared" si="203"/>
        <v>-</v>
      </c>
      <c r="J541" s="7" t="str">
        <f t="shared" si="204"/>
        <v>-</v>
      </c>
      <c r="K541" s="7" t="str">
        <f t="shared" si="205"/>
        <v>-</v>
      </c>
      <c r="L541" t="str">
        <f t="shared" si="206"/>
        <v>-</v>
      </c>
      <c r="M541" s="21" t="str">
        <f t="shared" si="200"/>
        <v>U15</v>
      </c>
      <c r="N541" s="21" t="str">
        <f t="shared" si="201"/>
        <v>M</v>
      </c>
      <c r="O541" s="21" t="str">
        <f t="shared" si="202"/>
        <v>50m</v>
      </c>
      <c r="P541" s="3" t="str">
        <f t="shared" si="7"/>
        <v>ok</v>
      </c>
      <c r="Q541" s="20" t="str">
        <f t="shared" si="8"/>
        <v>-</v>
      </c>
      <c r="R541" s="20" t="str">
        <f t="shared" si="9"/>
        <v>-</v>
      </c>
      <c r="S541" s="20" t="str">
        <f t="shared" si="10"/>
        <v>-</v>
      </c>
      <c r="T541" s="23">
        <f>COUNTIFS(O$2:O541,"="&amp;O541,I$2:I541,"="&amp;I541)-1</f>
        <v>319</v>
      </c>
      <c r="U541" s="24">
        <f t="shared" si="11"/>
        <v>0</v>
      </c>
      <c r="V541" s="21">
        <f t="shared" si="12"/>
        <v>1</v>
      </c>
      <c r="W541" s="25" t="str">
        <f t="shared" si="13"/>
        <v>50m</v>
      </c>
      <c r="X541" s="21" t="str">
        <f t="shared" si="14"/>
        <v>-50m</v>
      </c>
      <c r="Y541" s="22">
        <f t="shared" si="15"/>
        <v>0</v>
      </c>
      <c r="Z541" s="21">
        <f t="shared" si="16"/>
        <v>1</v>
      </c>
    </row>
    <row r="542" spans="7:26">
      <c r="H542" s="91" t="str">
        <f t="shared" si="207"/>
        <v>-</v>
      </c>
      <c r="I542" t="str">
        <f t="shared" si="203"/>
        <v>-</v>
      </c>
      <c r="J542" s="7" t="str">
        <f t="shared" si="204"/>
        <v>-</v>
      </c>
      <c r="K542" s="7" t="str">
        <f t="shared" si="205"/>
        <v>-</v>
      </c>
      <c r="L542" t="str">
        <f t="shared" si="206"/>
        <v>-</v>
      </c>
      <c r="M542" s="21" t="str">
        <f t="shared" si="200"/>
        <v>U15</v>
      </c>
      <c r="N542" s="21" t="str">
        <f t="shared" si="201"/>
        <v>M</v>
      </c>
      <c r="O542" s="21" t="str">
        <f t="shared" si="202"/>
        <v>50m</v>
      </c>
      <c r="P542" s="3" t="str">
        <f t="shared" si="7"/>
        <v>ok</v>
      </c>
      <c r="Q542" s="20" t="str">
        <f t="shared" si="8"/>
        <v>-</v>
      </c>
      <c r="R542" s="20" t="str">
        <f t="shared" si="9"/>
        <v>-</v>
      </c>
      <c r="S542" s="20" t="str">
        <f t="shared" si="10"/>
        <v>-</v>
      </c>
      <c r="T542" s="23">
        <f>COUNTIFS(O$2:O542,"="&amp;O542,I$2:I542,"="&amp;I542)-1</f>
        <v>320</v>
      </c>
      <c r="U542" s="24">
        <f t="shared" si="11"/>
        <v>0</v>
      </c>
      <c r="V542" s="21">
        <f t="shared" si="12"/>
        <v>1</v>
      </c>
      <c r="W542" s="25" t="str">
        <f t="shared" si="13"/>
        <v>50m</v>
      </c>
      <c r="X542" s="21" t="str">
        <f t="shared" si="14"/>
        <v>-50m</v>
      </c>
      <c r="Y542" s="22">
        <f t="shared" si="15"/>
        <v>0</v>
      </c>
      <c r="Z542" s="21">
        <f t="shared" si="16"/>
        <v>1</v>
      </c>
    </row>
    <row r="543" spans="7:26">
      <c r="H543" s="91" t="str">
        <f t="shared" si="207"/>
        <v>-</v>
      </c>
      <c r="I543" t="str">
        <f t="shared" si="203"/>
        <v>-</v>
      </c>
      <c r="J543" s="7" t="str">
        <f t="shared" si="204"/>
        <v>-</v>
      </c>
      <c r="K543" s="7" t="str">
        <f t="shared" si="205"/>
        <v>-</v>
      </c>
      <c r="L543" t="str">
        <f t="shared" si="206"/>
        <v>-</v>
      </c>
      <c r="M543" s="21" t="str">
        <f t="shared" si="200"/>
        <v>U15</v>
      </c>
      <c r="N543" s="21" t="str">
        <f t="shared" si="201"/>
        <v>M</v>
      </c>
      <c r="O543" s="21" t="str">
        <f t="shared" si="202"/>
        <v>50m</v>
      </c>
      <c r="P543" s="3" t="str">
        <f t="shared" si="7"/>
        <v>ok</v>
      </c>
      <c r="Q543" s="20" t="str">
        <f t="shared" si="8"/>
        <v>-</v>
      </c>
      <c r="R543" s="20" t="str">
        <f t="shared" si="9"/>
        <v>-</v>
      </c>
      <c r="S543" s="20" t="str">
        <f t="shared" si="10"/>
        <v>-</v>
      </c>
      <c r="T543" s="23">
        <f>COUNTIFS(O$2:O543,"="&amp;O543,I$2:I543,"="&amp;I543)-1</f>
        <v>321</v>
      </c>
      <c r="U543" s="24">
        <f t="shared" si="11"/>
        <v>0</v>
      </c>
      <c r="V543" s="21">
        <f t="shared" si="12"/>
        <v>1</v>
      </c>
      <c r="W543" s="25" t="str">
        <f t="shared" si="13"/>
        <v>50m</v>
      </c>
      <c r="X543" s="21" t="str">
        <f t="shared" si="14"/>
        <v>-50m</v>
      </c>
      <c r="Y543" s="22">
        <f t="shared" si="15"/>
        <v>0</v>
      </c>
      <c r="Z543" s="21">
        <f t="shared" si="16"/>
        <v>1</v>
      </c>
    </row>
    <row r="544" spans="7:26">
      <c r="H544" s="91" t="str">
        <f t="shared" ref="H544" si="218">IF(P544="error","ERR",IF(RIGHT(W544,6)="slower","-",IF(F544="","-",IF(Z544=1,7,IF(Z544&gt;6,"",7-Z544)))))</f>
        <v>-</v>
      </c>
      <c r="I544" t="str">
        <f t="shared" ref="I544" si="219">IF($F544="","-",VLOOKUP($F544,Entry_numbers,2,FALSE))</f>
        <v>-</v>
      </c>
      <c r="J544" s="7" t="str">
        <f t="shared" ref="J544" si="220">IF($F544="","-",VLOOKUP($F544,Entry_numbers,21,FALSE))</f>
        <v>-</v>
      </c>
      <c r="K544" s="7" t="str">
        <f t="shared" ref="K544" si="221">IF($F544="","-",VLOOKUP($F544,Entry_numbers,20,FALSE))</f>
        <v>-</v>
      </c>
      <c r="L544" t="str">
        <f t="shared" ref="L544" si="222">IF($F544="","-",VLOOKUP($F544,Entry_numbers,3,FALSE))</f>
        <v>-</v>
      </c>
      <c r="M544" s="21" t="str">
        <f t="shared" si="200"/>
        <v>U15</v>
      </c>
      <c r="N544" s="21" t="str">
        <f t="shared" si="201"/>
        <v>M</v>
      </c>
      <c r="O544" s="21" t="str">
        <f t="shared" si="202"/>
        <v>50m</v>
      </c>
      <c r="P544" s="3" t="str">
        <f t="shared" si="7"/>
        <v>ok</v>
      </c>
      <c r="Q544" s="20" t="str">
        <f t="shared" si="8"/>
        <v>-</v>
      </c>
      <c r="R544" s="20" t="str">
        <f t="shared" si="9"/>
        <v>-</v>
      </c>
      <c r="S544" s="20" t="str">
        <f t="shared" si="10"/>
        <v>-</v>
      </c>
      <c r="T544" s="23">
        <f>COUNTIFS(O$2:O544,"="&amp;O544,I$2:I544,"="&amp;I544)-1</f>
        <v>322</v>
      </c>
      <c r="U544" s="24">
        <f t="shared" si="11"/>
        <v>0</v>
      </c>
      <c r="V544" s="21">
        <f t="shared" si="12"/>
        <v>1</v>
      </c>
      <c r="W544" s="25" t="str">
        <f t="shared" si="13"/>
        <v>50m</v>
      </c>
      <c r="X544" s="21" t="str">
        <f t="shared" si="14"/>
        <v>-50m</v>
      </c>
      <c r="Y544" s="22">
        <f t="shared" si="15"/>
        <v>0</v>
      </c>
      <c r="Z544" s="21">
        <f t="shared" si="16"/>
        <v>1</v>
      </c>
    </row>
  </sheetData>
  <autoFilter ref="A2:Z544" xr:uid="{E5C04CE7-C8DC-4A51-A8FD-EEF06338ACEA}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B84C-B41D-4DC0-ACBA-A0E195D38490}">
  <dimension ref="A1:V202"/>
  <sheetViews>
    <sheetView workbookViewId="0">
      <selection activeCell="H2" sqref="H2"/>
    </sheetView>
  </sheetViews>
  <sheetFormatPr defaultRowHeight="14.4"/>
  <cols>
    <col min="1" max="1" width="4.109375" customWidth="1"/>
    <col min="2" max="2" width="4" customWidth="1"/>
    <col min="3" max="3" width="6.21875" customWidth="1"/>
    <col min="4" max="4" width="2.109375" customWidth="1"/>
    <col min="5" max="5" width="4.77734375" style="7" customWidth="1"/>
    <col min="6" max="6" width="5.5546875" style="7" customWidth="1"/>
    <col min="7" max="7" width="6.33203125" style="90" customWidth="1"/>
    <col min="8" max="8" width="4.77734375" style="92" customWidth="1"/>
    <col min="9" max="9" width="14.77734375" bestFit="1" customWidth="1"/>
    <col min="10" max="10" width="5.109375" style="7" bestFit="1" customWidth="1"/>
    <col min="11" max="11" width="3.6640625" style="7" customWidth="1"/>
    <col min="12" max="12" width="26.44140625" bestFit="1" customWidth="1"/>
    <col min="13" max="13" width="4.21875" style="21" bestFit="1" customWidth="1"/>
    <col min="14" max="14" width="4.109375" style="21" bestFit="1" customWidth="1"/>
    <col min="15" max="15" width="5.77734375" style="21" bestFit="1" customWidth="1"/>
    <col min="16" max="16" width="6.6640625" style="3" bestFit="1" customWidth="1"/>
    <col min="17" max="17" width="5.5546875" style="3" bestFit="1" customWidth="1"/>
    <col min="18" max="19" width="6.6640625" style="3" bestFit="1" customWidth="1"/>
    <col min="20" max="20" width="24.44140625" style="21" bestFit="1" customWidth="1"/>
    <col min="21" max="21" width="8.77734375" style="21" customWidth="1"/>
    <col min="22" max="22" width="4" style="21" bestFit="1" customWidth="1"/>
  </cols>
  <sheetData>
    <row r="1" spans="1:22">
      <c r="A1" t="s">
        <v>241</v>
      </c>
      <c r="H1" s="105">
        <f>SUM(H3:H300)</f>
        <v>343</v>
      </c>
      <c r="I1" s="109" t="s">
        <v>242</v>
      </c>
    </row>
    <row r="2" spans="1:22" s="85" customFormat="1" ht="28.8">
      <c r="A2" s="85" t="s">
        <v>165</v>
      </c>
      <c r="B2" s="85" t="s">
        <v>164</v>
      </c>
      <c r="C2" s="85" t="s">
        <v>196</v>
      </c>
      <c r="D2" s="85" t="s">
        <v>226</v>
      </c>
      <c r="E2" s="87" t="s">
        <v>199</v>
      </c>
      <c r="F2" s="87" t="s">
        <v>238</v>
      </c>
      <c r="G2" s="88" t="s">
        <v>198</v>
      </c>
      <c r="H2" s="89" t="s">
        <v>239</v>
      </c>
      <c r="I2" s="85" t="s">
        <v>161</v>
      </c>
      <c r="J2" s="87" t="s">
        <v>165</v>
      </c>
      <c r="K2" s="87" t="s">
        <v>164</v>
      </c>
      <c r="L2" s="85" t="s">
        <v>166</v>
      </c>
      <c r="M2" s="86" t="s">
        <v>165</v>
      </c>
      <c r="N2" s="86" t="s">
        <v>164</v>
      </c>
      <c r="O2" s="86" t="s">
        <v>196</v>
      </c>
      <c r="P2" s="81" t="s">
        <v>227</v>
      </c>
      <c r="Q2" s="81" t="s">
        <v>179</v>
      </c>
      <c r="R2" s="81" t="s">
        <v>180</v>
      </c>
      <c r="S2" s="81" t="s">
        <v>228</v>
      </c>
      <c r="T2" s="86" t="s">
        <v>197</v>
      </c>
      <c r="U2" s="86" t="s">
        <v>198</v>
      </c>
      <c r="V2" s="86" t="s">
        <v>199</v>
      </c>
    </row>
    <row r="3" spans="1:22">
      <c r="H3" s="91" t="str">
        <f>IF(P3="error","ERR",IF(F3="","-",IF(V3=1,7,IF(V3&gt;6,"",7-V3))))</f>
        <v>ERR</v>
      </c>
      <c r="I3" t="str">
        <f t="shared" ref="I3:I27" si="0">IF($F3="","-",VLOOKUP($F3,Entry_numbers,2,FALSE))</f>
        <v>-</v>
      </c>
      <c r="J3" s="7" t="str">
        <f t="shared" ref="J3:J27" si="1">IF($F3="","-",VLOOKUP($F3,Entry_numbers,21,FALSE))</f>
        <v>-</v>
      </c>
      <c r="K3" s="7" t="str">
        <f t="shared" ref="K3:K27" si="2">IF($F3="","-",VLOOKUP($F3,Entry_numbers,20,FALSE))</f>
        <v>-</v>
      </c>
      <c r="L3" t="str">
        <f t="shared" ref="L3:L27" si="3">IF($F3="","-",VLOOKUP($F3,Entry_numbers,3,FALSE))</f>
        <v>-</v>
      </c>
      <c r="M3" s="21" t="str">
        <f t="shared" ref="M3:M16" si="4">IF(A3="",M2,TRIM(LEFT(A3,4)))</f>
        <v>Age</v>
      </c>
      <c r="N3" s="21" t="str">
        <f t="shared" ref="N3:N16" si="5">IF(B3="",N2,TRIM(LEFT(B3,4)))</f>
        <v>M/F</v>
      </c>
      <c r="O3" s="21" t="str">
        <f t="shared" ref="O3:O16" si="6">IF(C3="",O2,TRIM(LEFT(C3,4)))</f>
        <v>Event</v>
      </c>
      <c r="P3" s="3" t="str">
        <f>IF(OR(LEFT(O3,4)="Long",LEFT(O3,4)="High", LEFT(O3,4)="Shot"),"ok","ERROR")</f>
        <v>ERROR</v>
      </c>
      <c r="Q3" s="20" t="str">
        <f t="shared" ref="Q3:Q25" si="7">IF($F3="","-",IF(ISNA(VLOOKUP(I3,Entry_names,1,FALSE)),"error","ok"))</f>
        <v>-</v>
      </c>
      <c r="R3" s="20" t="str">
        <f t="shared" ref="R3:R22" si="8">IF($F3="","-",IF(J3=M3,"ok","QUERY"))</f>
        <v>-</v>
      </c>
      <c r="S3" s="20" t="str">
        <f t="shared" ref="S3:S22" si="9">IF($F3="","-",IF(K3=N3,"ok","QUERY"))</f>
        <v>-</v>
      </c>
      <c r="T3" s="21" t="str">
        <f>I3&amp;O3</f>
        <v>-Event</v>
      </c>
      <c r="U3" s="24">
        <f>IF(AND(G3=G2,E3&lt;&gt;E2),U2-0.0001,G3)</f>
        <v>0</v>
      </c>
      <c r="V3" s="21">
        <f t="shared" ref="V3:V25" si="10">COUNTIFS(K$2:K$1003,"="&amp;K3,J$2:J$1003,"="&amp;J3,O$2:O$1003,"="&amp;O3,U$2:U$1003,"&gt;"&amp;U3)+1</f>
        <v>1</v>
      </c>
    </row>
    <row r="4" spans="1:22">
      <c r="A4" t="s">
        <v>9</v>
      </c>
      <c r="B4" t="s">
        <v>1</v>
      </c>
      <c r="C4" t="s">
        <v>169</v>
      </c>
      <c r="E4" s="7">
        <v>1</v>
      </c>
      <c r="F4" s="118">
        <v>398</v>
      </c>
      <c r="G4" s="90">
        <v>1.8</v>
      </c>
      <c r="H4" s="91">
        <f t="shared" ref="H4:H17" si="11">IF(P4="error","ERR",IF(F4="","-",IF(V4=1,7,IF(V4&gt;6,"",7-V4))))</f>
        <v>7</v>
      </c>
      <c r="I4" t="str">
        <f t="shared" si="0"/>
        <v>Joshua Akintolu</v>
      </c>
      <c r="J4" s="7" t="str">
        <f t="shared" si="1"/>
        <v>U17</v>
      </c>
      <c r="K4" s="7" t="str">
        <f t="shared" si="2"/>
        <v>M</v>
      </c>
      <c r="L4" t="str">
        <f t="shared" si="3"/>
        <v>Wakefield District Harriers &amp;AC</v>
      </c>
      <c r="M4" s="21" t="str">
        <f t="shared" si="4"/>
        <v>U17</v>
      </c>
      <c r="N4" s="21" t="str">
        <f t="shared" si="5"/>
        <v>M</v>
      </c>
      <c r="O4" s="21" t="str">
        <f t="shared" si="6"/>
        <v>High</v>
      </c>
      <c r="P4" s="3" t="str">
        <f t="shared" ref="P4:P25" si="12">IF(OR(LEFT(O4,4)="Long",LEFT(O4,4)="High", LEFT(O4,4)="Shot"),"ok","ERROR")</f>
        <v>ok</v>
      </c>
      <c r="Q4" s="20" t="str">
        <f t="shared" si="7"/>
        <v>ok</v>
      </c>
      <c r="R4" s="20" t="str">
        <f t="shared" si="8"/>
        <v>ok</v>
      </c>
      <c r="S4" s="20" t="str">
        <f t="shared" si="9"/>
        <v>ok</v>
      </c>
      <c r="T4" s="21" t="str">
        <f t="shared" ref="T4:T25" si="13">I4&amp;O4</f>
        <v>Joshua AkintoluHigh</v>
      </c>
      <c r="U4" s="24">
        <f t="shared" ref="U4:U25" si="14">IF(AND(G4=G3,E4&lt;&gt;E3),U3-0.0001,G4)</f>
        <v>1.8</v>
      </c>
      <c r="V4" s="21">
        <f t="shared" si="10"/>
        <v>1</v>
      </c>
    </row>
    <row r="5" spans="1:22">
      <c r="E5" s="7">
        <v>2</v>
      </c>
      <c r="F5" s="118">
        <v>388</v>
      </c>
      <c r="G5" s="90">
        <v>1.65</v>
      </c>
      <c r="H5" s="91">
        <f t="shared" si="11"/>
        <v>5</v>
      </c>
      <c r="I5" t="str">
        <f t="shared" si="0"/>
        <v>Stanley Quarmby-Crick</v>
      </c>
      <c r="J5" s="7" t="str">
        <f t="shared" si="1"/>
        <v>U17</v>
      </c>
      <c r="K5" s="7" t="str">
        <f t="shared" si="2"/>
        <v>M</v>
      </c>
      <c r="L5" t="str">
        <f t="shared" si="3"/>
        <v>Holmfirth Harriers</v>
      </c>
      <c r="M5" s="21" t="str">
        <f t="shared" ref="M5:M68" si="15">IF(A5="",M4,TRIM(LEFT(A5,4)))</f>
        <v>U17</v>
      </c>
      <c r="N5" s="21" t="str">
        <f t="shared" ref="N5:N68" si="16">IF(B5="",N4,TRIM(LEFT(B5,4)))</f>
        <v>M</v>
      </c>
      <c r="O5" s="21" t="str">
        <f t="shared" ref="O5:O68" si="17">IF(C5="",O4,TRIM(LEFT(C5,4)))</f>
        <v>High</v>
      </c>
      <c r="P5" s="3" t="str">
        <f t="shared" si="12"/>
        <v>ok</v>
      </c>
      <c r="Q5" s="20" t="str">
        <f t="shared" si="7"/>
        <v>ok</v>
      </c>
      <c r="R5" s="20" t="str">
        <f t="shared" si="8"/>
        <v>ok</v>
      </c>
      <c r="S5" s="20" t="str">
        <f t="shared" si="9"/>
        <v>ok</v>
      </c>
      <c r="T5" s="21" t="str">
        <f t="shared" si="13"/>
        <v>Stanley Quarmby-CrickHigh</v>
      </c>
      <c r="U5" s="24">
        <f t="shared" si="14"/>
        <v>1.65</v>
      </c>
      <c r="V5" s="21">
        <f t="shared" si="10"/>
        <v>2</v>
      </c>
    </row>
    <row r="6" spans="1:22">
      <c r="E6" s="7">
        <v>3</v>
      </c>
      <c r="F6" s="118">
        <v>155</v>
      </c>
      <c r="G6" s="90">
        <v>1.5</v>
      </c>
      <c r="H6" s="91">
        <f t="shared" si="11"/>
        <v>4</v>
      </c>
      <c r="I6" t="str">
        <f t="shared" si="0"/>
        <v>Joey McLaughlan</v>
      </c>
      <c r="J6" s="7" t="str">
        <f t="shared" si="1"/>
        <v>U17</v>
      </c>
      <c r="K6" s="7" t="str">
        <f t="shared" si="2"/>
        <v>M</v>
      </c>
      <c r="L6" t="str">
        <f t="shared" si="3"/>
        <v>Holmfirth Harriers</v>
      </c>
      <c r="M6" s="21" t="str">
        <f t="shared" si="15"/>
        <v>U17</v>
      </c>
      <c r="N6" s="21" t="str">
        <f t="shared" si="16"/>
        <v>M</v>
      </c>
      <c r="O6" s="21" t="str">
        <f t="shared" si="17"/>
        <v>High</v>
      </c>
      <c r="P6" s="3" t="str">
        <f t="shared" si="12"/>
        <v>ok</v>
      </c>
      <c r="Q6" s="20" t="str">
        <f t="shared" si="7"/>
        <v>ok</v>
      </c>
      <c r="R6" s="20" t="str">
        <f t="shared" si="8"/>
        <v>ok</v>
      </c>
      <c r="S6" s="20" t="str">
        <f t="shared" si="9"/>
        <v>ok</v>
      </c>
      <c r="T6" s="21" t="str">
        <f t="shared" si="13"/>
        <v>Joey McLaughlanHigh</v>
      </c>
      <c r="U6" s="24">
        <f t="shared" si="14"/>
        <v>1.5</v>
      </c>
      <c r="V6" s="21">
        <f t="shared" si="10"/>
        <v>3</v>
      </c>
    </row>
    <row r="7" spans="1:22">
      <c r="E7" s="7">
        <v>4</v>
      </c>
      <c r="F7" s="118">
        <v>976</v>
      </c>
      <c r="G7" s="90">
        <v>1.35</v>
      </c>
      <c r="H7" s="91">
        <f t="shared" si="11"/>
        <v>3</v>
      </c>
      <c r="I7" t="str">
        <f t="shared" si="0"/>
        <v>Laith Alghofari</v>
      </c>
      <c r="J7" s="7" t="str">
        <f t="shared" si="1"/>
        <v>U17</v>
      </c>
      <c r="K7" s="7" t="str">
        <f t="shared" si="2"/>
        <v>M</v>
      </c>
      <c r="L7" t="str">
        <f t="shared" si="3"/>
        <v>Leeds city AC</v>
      </c>
      <c r="M7" s="21" t="str">
        <f t="shared" si="15"/>
        <v>U17</v>
      </c>
      <c r="N7" s="21" t="str">
        <f t="shared" si="16"/>
        <v>M</v>
      </c>
      <c r="O7" s="21" t="str">
        <f t="shared" si="17"/>
        <v>High</v>
      </c>
      <c r="P7" s="3" t="str">
        <f t="shared" si="12"/>
        <v>ok</v>
      </c>
      <c r="Q7" s="20" t="str">
        <f t="shared" si="7"/>
        <v>ok</v>
      </c>
      <c r="R7" s="20" t="str">
        <f t="shared" si="8"/>
        <v>ok</v>
      </c>
      <c r="S7" s="20" t="str">
        <f t="shared" si="9"/>
        <v>ok</v>
      </c>
      <c r="T7" s="21" t="str">
        <f t="shared" si="13"/>
        <v>Laith AlghofariHigh</v>
      </c>
      <c r="U7" s="24">
        <f t="shared" si="14"/>
        <v>1.35</v>
      </c>
      <c r="V7" s="21">
        <f t="shared" si="10"/>
        <v>4</v>
      </c>
    </row>
    <row r="8" spans="1:22">
      <c r="F8" s="118"/>
      <c r="H8" s="91" t="str">
        <f t="shared" si="11"/>
        <v>-</v>
      </c>
      <c r="I8" t="str">
        <f t="shared" si="0"/>
        <v>-</v>
      </c>
      <c r="J8" s="7" t="str">
        <f t="shared" si="1"/>
        <v>-</v>
      </c>
      <c r="K8" s="7" t="str">
        <f t="shared" si="2"/>
        <v>-</v>
      </c>
      <c r="L8" t="str">
        <f t="shared" si="3"/>
        <v>-</v>
      </c>
      <c r="M8" s="21" t="str">
        <f t="shared" si="15"/>
        <v>U17</v>
      </c>
      <c r="N8" s="21" t="str">
        <f t="shared" si="16"/>
        <v>M</v>
      </c>
      <c r="O8" s="21" t="str">
        <f t="shared" si="17"/>
        <v>High</v>
      </c>
      <c r="P8" s="3" t="str">
        <f t="shared" si="12"/>
        <v>ok</v>
      </c>
      <c r="Q8" s="20" t="str">
        <f t="shared" si="7"/>
        <v>-</v>
      </c>
      <c r="R8" s="20" t="str">
        <f t="shared" si="8"/>
        <v>-</v>
      </c>
      <c r="S8" s="20" t="str">
        <f t="shared" si="9"/>
        <v>-</v>
      </c>
      <c r="T8" s="21" t="str">
        <f t="shared" si="13"/>
        <v>-High</v>
      </c>
      <c r="U8" s="24">
        <f t="shared" si="14"/>
        <v>0</v>
      </c>
      <c r="V8" s="21">
        <f t="shared" si="10"/>
        <v>1</v>
      </c>
    </row>
    <row r="9" spans="1:22">
      <c r="F9" s="118"/>
      <c r="H9" s="91" t="str">
        <f t="shared" si="11"/>
        <v>-</v>
      </c>
      <c r="I9" t="str">
        <f t="shared" si="0"/>
        <v>-</v>
      </c>
      <c r="J9" s="7" t="str">
        <f t="shared" si="1"/>
        <v>-</v>
      </c>
      <c r="K9" s="7" t="str">
        <f t="shared" si="2"/>
        <v>-</v>
      </c>
      <c r="L9" t="str">
        <f t="shared" si="3"/>
        <v>-</v>
      </c>
      <c r="M9" s="21" t="str">
        <f t="shared" si="15"/>
        <v>U17</v>
      </c>
      <c r="N9" s="21" t="str">
        <f t="shared" si="16"/>
        <v>M</v>
      </c>
      <c r="O9" s="21" t="str">
        <f t="shared" si="17"/>
        <v>High</v>
      </c>
      <c r="P9" s="3" t="str">
        <f t="shared" si="12"/>
        <v>ok</v>
      </c>
      <c r="Q9" s="20" t="str">
        <f t="shared" si="7"/>
        <v>-</v>
      </c>
      <c r="R9" s="20" t="str">
        <f t="shared" si="8"/>
        <v>-</v>
      </c>
      <c r="S9" s="20" t="str">
        <f t="shared" si="9"/>
        <v>-</v>
      </c>
      <c r="T9" s="21" t="str">
        <f t="shared" si="13"/>
        <v>-High</v>
      </c>
      <c r="U9" s="24">
        <f t="shared" si="14"/>
        <v>0</v>
      </c>
      <c r="V9" s="21">
        <f t="shared" si="10"/>
        <v>1</v>
      </c>
    </row>
    <row r="10" spans="1:22">
      <c r="F10" s="118"/>
      <c r="H10" s="91" t="str">
        <f t="shared" si="11"/>
        <v>-</v>
      </c>
      <c r="I10" t="str">
        <f t="shared" si="0"/>
        <v>-</v>
      </c>
      <c r="J10" s="7" t="str">
        <f t="shared" si="1"/>
        <v>-</v>
      </c>
      <c r="K10" s="7" t="str">
        <f t="shared" si="2"/>
        <v>-</v>
      </c>
      <c r="L10" t="str">
        <f t="shared" si="3"/>
        <v>-</v>
      </c>
      <c r="M10" s="21" t="str">
        <f t="shared" si="15"/>
        <v>U17</v>
      </c>
      <c r="N10" s="21" t="str">
        <f t="shared" si="16"/>
        <v>M</v>
      </c>
      <c r="O10" s="21" t="str">
        <f t="shared" si="17"/>
        <v>High</v>
      </c>
      <c r="P10" s="3" t="str">
        <f t="shared" si="12"/>
        <v>ok</v>
      </c>
      <c r="Q10" s="20" t="str">
        <f t="shared" si="7"/>
        <v>-</v>
      </c>
      <c r="R10" s="20" t="str">
        <f t="shared" si="8"/>
        <v>-</v>
      </c>
      <c r="S10" s="20" t="str">
        <f t="shared" si="9"/>
        <v>-</v>
      </c>
      <c r="T10" s="21" t="str">
        <f t="shared" si="13"/>
        <v>-High</v>
      </c>
      <c r="U10" s="24">
        <f t="shared" si="14"/>
        <v>0</v>
      </c>
      <c r="V10" s="21">
        <f t="shared" si="10"/>
        <v>1</v>
      </c>
    </row>
    <row r="11" spans="1:22">
      <c r="A11" t="s">
        <v>2</v>
      </c>
      <c r="B11" t="s">
        <v>1</v>
      </c>
      <c r="C11" t="s">
        <v>169</v>
      </c>
      <c r="E11" s="7">
        <v>1</v>
      </c>
      <c r="F11" s="118">
        <v>400</v>
      </c>
      <c r="G11" s="90">
        <v>1.75</v>
      </c>
      <c r="H11" s="91">
        <f t="shared" si="11"/>
        <v>7</v>
      </c>
      <c r="I11" t="str">
        <f t="shared" si="0"/>
        <v>Daniel Akintolu</v>
      </c>
      <c r="J11" s="7" t="str">
        <f t="shared" si="1"/>
        <v>U20</v>
      </c>
      <c r="K11" s="7" t="str">
        <f t="shared" si="2"/>
        <v>M</v>
      </c>
      <c r="L11" t="str">
        <f t="shared" si="3"/>
        <v>Wakefield District Harriers &amp;AC</v>
      </c>
      <c r="M11" s="21" t="str">
        <f t="shared" si="15"/>
        <v>U20</v>
      </c>
      <c r="N11" s="21" t="str">
        <f t="shared" si="16"/>
        <v>M</v>
      </c>
      <c r="O11" s="21" t="str">
        <f t="shared" si="17"/>
        <v>High</v>
      </c>
      <c r="P11" s="3" t="str">
        <f t="shared" si="12"/>
        <v>ok</v>
      </c>
      <c r="Q11" s="20" t="str">
        <f t="shared" si="7"/>
        <v>ok</v>
      </c>
      <c r="R11" s="20" t="str">
        <f t="shared" si="8"/>
        <v>ok</v>
      </c>
      <c r="S11" s="20" t="str">
        <f t="shared" si="9"/>
        <v>ok</v>
      </c>
      <c r="T11" s="21" t="str">
        <f t="shared" si="13"/>
        <v>Daniel AkintoluHigh</v>
      </c>
      <c r="U11" s="24">
        <f t="shared" si="14"/>
        <v>1.75</v>
      </c>
      <c r="V11" s="21">
        <f t="shared" si="10"/>
        <v>1</v>
      </c>
    </row>
    <row r="12" spans="1:22">
      <c r="E12" s="7">
        <v>2</v>
      </c>
      <c r="F12" s="118">
        <v>375</v>
      </c>
      <c r="G12" s="90">
        <v>1.65</v>
      </c>
      <c r="H12" s="91">
        <f t="shared" si="11"/>
        <v>5</v>
      </c>
      <c r="I12" t="str">
        <f t="shared" si="0"/>
        <v>Dan Cluderay</v>
      </c>
      <c r="J12" s="7" t="str">
        <f t="shared" si="1"/>
        <v>U20</v>
      </c>
      <c r="K12" s="7" t="str">
        <f t="shared" si="2"/>
        <v>M</v>
      </c>
      <c r="L12" t="str">
        <f t="shared" si="3"/>
        <v>City of York AC</v>
      </c>
      <c r="M12" s="21" t="str">
        <f t="shared" si="15"/>
        <v>U20</v>
      </c>
      <c r="N12" s="21" t="str">
        <f t="shared" si="16"/>
        <v>M</v>
      </c>
      <c r="O12" s="21" t="str">
        <f t="shared" si="17"/>
        <v>High</v>
      </c>
      <c r="P12" s="3" t="str">
        <f t="shared" si="12"/>
        <v>ok</v>
      </c>
      <c r="Q12" s="20" t="str">
        <f t="shared" si="7"/>
        <v>ok</v>
      </c>
      <c r="R12" s="20" t="str">
        <f t="shared" si="8"/>
        <v>ok</v>
      </c>
      <c r="S12" s="20" t="str">
        <f t="shared" si="9"/>
        <v>ok</v>
      </c>
      <c r="T12" s="21" t="str">
        <f t="shared" si="13"/>
        <v>Dan CluderayHigh</v>
      </c>
      <c r="U12" s="24">
        <f t="shared" si="14"/>
        <v>1.65</v>
      </c>
      <c r="V12" s="21">
        <f t="shared" si="10"/>
        <v>2</v>
      </c>
    </row>
    <row r="13" spans="1:22">
      <c r="E13" s="7">
        <v>3</v>
      </c>
      <c r="F13" s="118">
        <v>30</v>
      </c>
      <c r="G13" s="90">
        <v>1.4</v>
      </c>
      <c r="H13" s="91">
        <f t="shared" si="11"/>
        <v>4</v>
      </c>
      <c r="I13" t="str">
        <f t="shared" si="0"/>
        <v>Harry Bromley</v>
      </c>
      <c r="J13" s="7" t="str">
        <f t="shared" si="1"/>
        <v>U20</v>
      </c>
      <c r="K13" s="7" t="str">
        <f t="shared" si="2"/>
        <v>M</v>
      </c>
      <c r="L13" t="str">
        <f t="shared" si="3"/>
        <v>Vale of York Athletics Community</v>
      </c>
      <c r="M13" s="21" t="str">
        <f t="shared" si="15"/>
        <v>U20</v>
      </c>
      <c r="N13" s="21" t="str">
        <f t="shared" si="16"/>
        <v>M</v>
      </c>
      <c r="O13" s="21" t="str">
        <f t="shared" si="17"/>
        <v>High</v>
      </c>
      <c r="P13" s="3" t="str">
        <f t="shared" si="12"/>
        <v>ok</v>
      </c>
      <c r="Q13" s="20" t="str">
        <f t="shared" si="7"/>
        <v>ok</v>
      </c>
      <c r="R13" s="20" t="str">
        <f t="shared" si="8"/>
        <v>ok</v>
      </c>
      <c r="S13" s="20" t="str">
        <f t="shared" si="9"/>
        <v>ok</v>
      </c>
      <c r="T13" s="21" t="str">
        <f t="shared" si="13"/>
        <v>Harry BromleyHigh</v>
      </c>
      <c r="U13" s="24">
        <f t="shared" si="14"/>
        <v>1.4</v>
      </c>
      <c r="V13" s="21">
        <f t="shared" si="10"/>
        <v>3</v>
      </c>
    </row>
    <row r="14" spans="1:22">
      <c r="F14" s="118"/>
      <c r="H14" s="91" t="str">
        <f t="shared" si="11"/>
        <v>-</v>
      </c>
      <c r="I14" t="str">
        <f t="shared" si="0"/>
        <v>-</v>
      </c>
      <c r="J14" s="7" t="str">
        <f t="shared" si="1"/>
        <v>-</v>
      </c>
      <c r="K14" s="7" t="str">
        <f t="shared" si="2"/>
        <v>-</v>
      </c>
      <c r="L14" t="str">
        <f t="shared" si="3"/>
        <v>-</v>
      </c>
      <c r="M14" s="21" t="str">
        <f t="shared" si="15"/>
        <v>U20</v>
      </c>
      <c r="N14" s="21" t="str">
        <f t="shared" si="16"/>
        <v>M</v>
      </c>
      <c r="O14" s="21" t="str">
        <f t="shared" si="17"/>
        <v>High</v>
      </c>
      <c r="P14" s="3" t="str">
        <f t="shared" si="12"/>
        <v>ok</v>
      </c>
      <c r="Q14" s="20" t="str">
        <f t="shared" si="7"/>
        <v>-</v>
      </c>
      <c r="R14" s="20" t="str">
        <f t="shared" si="8"/>
        <v>-</v>
      </c>
      <c r="S14" s="20" t="str">
        <f t="shared" si="9"/>
        <v>-</v>
      </c>
      <c r="T14" s="21" t="str">
        <f t="shared" si="13"/>
        <v>-High</v>
      </c>
      <c r="U14" s="24">
        <f t="shared" si="14"/>
        <v>0</v>
      </c>
      <c r="V14" s="21">
        <f t="shared" si="10"/>
        <v>1</v>
      </c>
    </row>
    <row r="15" spans="1:22">
      <c r="F15" s="118"/>
      <c r="H15" s="91" t="str">
        <f t="shared" si="11"/>
        <v>-</v>
      </c>
      <c r="I15" t="str">
        <f t="shared" si="0"/>
        <v>-</v>
      </c>
      <c r="J15" s="7" t="str">
        <f t="shared" si="1"/>
        <v>-</v>
      </c>
      <c r="K15" s="7" t="str">
        <f t="shared" si="2"/>
        <v>-</v>
      </c>
      <c r="L15" t="str">
        <f t="shared" si="3"/>
        <v>-</v>
      </c>
      <c r="M15" s="21" t="str">
        <f t="shared" si="15"/>
        <v>U20</v>
      </c>
      <c r="N15" s="21" t="str">
        <f t="shared" si="16"/>
        <v>M</v>
      </c>
      <c r="O15" s="21" t="str">
        <f t="shared" si="17"/>
        <v>High</v>
      </c>
      <c r="P15" s="3" t="str">
        <f t="shared" si="12"/>
        <v>ok</v>
      </c>
      <c r="Q15" s="20" t="str">
        <f t="shared" si="7"/>
        <v>-</v>
      </c>
      <c r="R15" s="20" t="str">
        <f t="shared" si="8"/>
        <v>-</v>
      </c>
      <c r="S15" s="20" t="str">
        <f t="shared" si="9"/>
        <v>-</v>
      </c>
      <c r="T15" s="21" t="str">
        <f t="shared" si="13"/>
        <v>-High</v>
      </c>
      <c r="U15" s="24">
        <f t="shared" si="14"/>
        <v>0</v>
      </c>
      <c r="V15" s="21">
        <f t="shared" si="10"/>
        <v>1</v>
      </c>
    </row>
    <row r="16" spans="1:22">
      <c r="A16" t="s">
        <v>9</v>
      </c>
      <c r="B16" t="s">
        <v>28</v>
      </c>
      <c r="C16" t="s">
        <v>169</v>
      </c>
      <c r="E16" s="7">
        <v>1</v>
      </c>
      <c r="F16" s="118">
        <v>175</v>
      </c>
      <c r="G16" s="90">
        <v>1.5</v>
      </c>
      <c r="H16" s="91">
        <f t="shared" si="11"/>
        <v>7</v>
      </c>
      <c r="I16" t="str">
        <f t="shared" si="0"/>
        <v>Grace Walker</v>
      </c>
      <c r="J16" s="7" t="str">
        <f t="shared" si="1"/>
        <v>U17</v>
      </c>
      <c r="K16" s="7" t="str">
        <f t="shared" si="2"/>
        <v>F</v>
      </c>
      <c r="L16" t="str">
        <f t="shared" si="3"/>
        <v>Skyrack AC</v>
      </c>
      <c r="M16" s="21" t="str">
        <f t="shared" si="15"/>
        <v>U17</v>
      </c>
      <c r="N16" s="21" t="str">
        <f t="shared" si="16"/>
        <v>F</v>
      </c>
      <c r="O16" s="21" t="str">
        <f t="shared" si="17"/>
        <v>High</v>
      </c>
      <c r="P16" s="3" t="str">
        <f t="shared" si="12"/>
        <v>ok</v>
      </c>
      <c r="Q16" s="20" t="str">
        <f t="shared" si="7"/>
        <v>ok</v>
      </c>
      <c r="R16" s="20" t="str">
        <f t="shared" si="8"/>
        <v>ok</v>
      </c>
      <c r="S16" s="20" t="str">
        <f t="shared" si="9"/>
        <v>ok</v>
      </c>
      <c r="T16" s="21" t="str">
        <f t="shared" si="13"/>
        <v>Grace WalkerHigh</v>
      </c>
      <c r="U16" s="24">
        <f t="shared" si="14"/>
        <v>1.5</v>
      </c>
      <c r="V16" s="21">
        <f t="shared" si="10"/>
        <v>1</v>
      </c>
    </row>
    <row r="17" spans="1:22">
      <c r="E17" s="7">
        <v>2</v>
      </c>
      <c r="F17" s="118">
        <v>172</v>
      </c>
      <c r="G17" s="90">
        <v>1.25</v>
      </c>
      <c r="H17" s="91">
        <f t="shared" si="11"/>
        <v>5</v>
      </c>
      <c r="I17" t="str">
        <f t="shared" si="0"/>
        <v>Jasmine Shore</v>
      </c>
      <c r="J17" s="7" t="str">
        <f t="shared" si="1"/>
        <v>U17</v>
      </c>
      <c r="K17" s="7" t="str">
        <f t="shared" si="2"/>
        <v>F</v>
      </c>
      <c r="L17" t="str">
        <f t="shared" si="3"/>
        <v>Amber Valley &amp; Erewash AC</v>
      </c>
      <c r="M17" s="21" t="str">
        <f t="shared" si="15"/>
        <v>U17</v>
      </c>
      <c r="N17" s="21" t="str">
        <f t="shared" si="16"/>
        <v>F</v>
      </c>
      <c r="O17" s="21" t="str">
        <f t="shared" si="17"/>
        <v>High</v>
      </c>
      <c r="P17" s="3" t="str">
        <f t="shared" si="12"/>
        <v>ok</v>
      </c>
      <c r="Q17" s="20" t="str">
        <f t="shared" si="7"/>
        <v>ok</v>
      </c>
      <c r="R17" s="20" t="str">
        <f t="shared" si="8"/>
        <v>ok</v>
      </c>
      <c r="S17" s="20" t="str">
        <f t="shared" si="9"/>
        <v>ok</v>
      </c>
      <c r="T17" s="21" t="str">
        <f t="shared" si="13"/>
        <v>Jasmine ShoreHigh</v>
      </c>
      <c r="U17" s="24">
        <f t="shared" si="14"/>
        <v>1.25</v>
      </c>
      <c r="V17" s="21">
        <f t="shared" si="10"/>
        <v>2</v>
      </c>
    </row>
    <row r="18" spans="1:22">
      <c r="F18" s="118"/>
      <c r="H18" s="91" t="str">
        <f t="shared" ref="H18:H27" si="18">IF(P18="error","ERR",IF(F18="","-",IF(V18=1,7,IF(V18&gt;6,"",7-V18))))</f>
        <v>-</v>
      </c>
      <c r="I18" t="str">
        <f t="shared" si="0"/>
        <v>-</v>
      </c>
      <c r="J18" s="7" t="str">
        <f t="shared" si="1"/>
        <v>-</v>
      </c>
      <c r="K18" s="7" t="str">
        <f t="shared" si="2"/>
        <v>-</v>
      </c>
      <c r="L18" t="str">
        <f t="shared" si="3"/>
        <v>-</v>
      </c>
      <c r="M18" s="21" t="str">
        <f t="shared" si="15"/>
        <v>U17</v>
      </c>
      <c r="N18" s="21" t="str">
        <f t="shared" si="16"/>
        <v>F</v>
      </c>
      <c r="O18" s="21" t="str">
        <f t="shared" si="17"/>
        <v>High</v>
      </c>
      <c r="P18" s="3" t="str">
        <f t="shared" si="12"/>
        <v>ok</v>
      </c>
      <c r="Q18" s="20" t="str">
        <f t="shared" si="7"/>
        <v>-</v>
      </c>
      <c r="R18" s="20" t="str">
        <f t="shared" si="8"/>
        <v>-</v>
      </c>
      <c r="S18" s="20" t="str">
        <f t="shared" si="9"/>
        <v>-</v>
      </c>
      <c r="T18" s="21" t="str">
        <f t="shared" si="13"/>
        <v>-High</v>
      </c>
      <c r="U18" s="24">
        <f t="shared" si="14"/>
        <v>0</v>
      </c>
      <c r="V18" s="21">
        <f t="shared" si="10"/>
        <v>1</v>
      </c>
    </row>
    <row r="19" spans="1:22">
      <c r="A19" t="s">
        <v>2</v>
      </c>
      <c r="B19" t="s">
        <v>28</v>
      </c>
      <c r="C19" t="s">
        <v>169</v>
      </c>
      <c r="F19" s="118"/>
      <c r="H19" s="91" t="str">
        <f t="shared" si="18"/>
        <v>-</v>
      </c>
      <c r="I19" t="str">
        <f t="shared" si="0"/>
        <v>-</v>
      </c>
      <c r="J19" s="7" t="str">
        <f t="shared" si="1"/>
        <v>-</v>
      </c>
      <c r="K19" s="7" t="str">
        <f t="shared" si="2"/>
        <v>-</v>
      </c>
      <c r="L19" t="str">
        <f t="shared" si="3"/>
        <v>-</v>
      </c>
      <c r="M19" s="21" t="str">
        <f t="shared" si="15"/>
        <v>U20</v>
      </c>
      <c r="N19" s="21" t="str">
        <f t="shared" si="16"/>
        <v>F</v>
      </c>
      <c r="O19" s="21" t="str">
        <f t="shared" si="17"/>
        <v>High</v>
      </c>
      <c r="P19" s="3" t="str">
        <f t="shared" si="12"/>
        <v>ok</v>
      </c>
      <c r="Q19" s="20" t="str">
        <f t="shared" si="7"/>
        <v>-</v>
      </c>
      <c r="R19" s="20" t="str">
        <f t="shared" si="8"/>
        <v>-</v>
      </c>
      <c r="S19" s="20" t="str">
        <f t="shared" si="9"/>
        <v>-</v>
      </c>
      <c r="T19" s="21" t="str">
        <f t="shared" si="13"/>
        <v>-High</v>
      </c>
      <c r="U19" s="24">
        <f t="shared" si="14"/>
        <v>0</v>
      </c>
      <c r="V19" s="21">
        <f t="shared" si="10"/>
        <v>1</v>
      </c>
    </row>
    <row r="20" spans="1:22">
      <c r="F20" s="118"/>
      <c r="H20" s="91" t="str">
        <f t="shared" si="18"/>
        <v>-</v>
      </c>
      <c r="I20" t="str">
        <f t="shared" si="0"/>
        <v>-</v>
      </c>
      <c r="J20" s="7" t="str">
        <f t="shared" si="1"/>
        <v>-</v>
      </c>
      <c r="K20" s="7" t="str">
        <f t="shared" si="2"/>
        <v>-</v>
      </c>
      <c r="L20" t="str">
        <f t="shared" si="3"/>
        <v>-</v>
      </c>
      <c r="M20" s="21" t="str">
        <f t="shared" si="15"/>
        <v>U20</v>
      </c>
      <c r="N20" s="21" t="str">
        <f t="shared" si="16"/>
        <v>F</v>
      </c>
      <c r="O20" s="21" t="str">
        <f t="shared" si="17"/>
        <v>High</v>
      </c>
      <c r="P20" s="3" t="str">
        <f t="shared" si="12"/>
        <v>ok</v>
      </c>
      <c r="Q20" s="20" t="str">
        <f t="shared" si="7"/>
        <v>-</v>
      </c>
      <c r="R20" s="20" t="str">
        <f t="shared" si="8"/>
        <v>-</v>
      </c>
      <c r="S20" s="20" t="str">
        <f t="shared" si="9"/>
        <v>-</v>
      </c>
      <c r="T20" s="21" t="str">
        <f t="shared" si="13"/>
        <v>-High</v>
      </c>
      <c r="U20" s="24">
        <f t="shared" si="14"/>
        <v>0</v>
      </c>
      <c r="V20" s="21">
        <f t="shared" si="10"/>
        <v>1</v>
      </c>
    </row>
    <row r="21" spans="1:22">
      <c r="A21" t="s">
        <v>16</v>
      </c>
      <c r="B21" t="s">
        <v>28</v>
      </c>
      <c r="C21" t="s">
        <v>169</v>
      </c>
      <c r="E21" s="7">
        <v>1</v>
      </c>
      <c r="F21" s="118">
        <v>179</v>
      </c>
      <c r="G21" s="90">
        <v>1.55</v>
      </c>
      <c r="H21" s="91">
        <f t="shared" si="18"/>
        <v>7</v>
      </c>
      <c r="I21" t="str">
        <f t="shared" si="0"/>
        <v>Romy Fagan</v>
      </c>
      <c r="J21" s="7" t="str">
        <f t="shared" si="1"/>
        <v>U15</v>
      </c>
      <c r="K21" s="7" t="str">
        <f t="shared" si="2"/>
        <v>F</v>
      </c>
      <c r="L21" t="str">
        <f t="shared" si="3"/>
        <v>Wakefield District Harriers &amp;AC</v>
      </c>
      <c r="M21" s="21" t="str">
        <f t="shared" si="15"/>
        <v>U15</v>
      </c>
      <c r="N21" s="21" t="str">
        <f t="shared" si="16"/>
        <v>F</v>
      </c>
      <c r="O21" s="21" t="str">
        <f t="shared" si="17"/>
        <v>High</v>
      </c>
      <c r="P21" s="3" t="str">
        <f t="shared" si="12"/>
        <v>ok</v>
      </c>
      <c r="Q21" s="20" t="str">
        <f t="shared" si="7"/>
        <v>ok</v>
      </c>
      <c r="R21" s="20" t="str">
        <f t="shared" si="8"/>
        <v>ok</v>
      </c>
      <c r="S21" s="20" t="str">
        <f t="shared" si="9"/>
        <v>ok</v>
      </c>
      <c r="T21" s="21" t="str">
        <f t="shared" si="13"/>
        <v>Romy FaganHigh</v>
      </c>
      <c r="U21" s="24">
        <f t="shared" si="14"/>
        <v>1.55</v>
      </c>
      <c r="V21" s="21">
        <f t="shared" si="10"/>
        <v>1</v>
      </c>
    </row>
    <row r="22" spans="1:22">
      <c r="E22" s="7">
        <v>2</v>
      </c>
      <c r="F22" s="118">
        <v>180</v>
      </c>
      <c r="G22" s="90">
        <v>1.4</v>
      </c>
      <c r="H22" s="91">
        <f t="shared" si="18"/>
        <v>5</v>
      </c>
      <c r="I22" t="str">
        <f t="shared" si="0"/>
        <v>Sophie Torossian</v>
      </c>
      <c r="J22" s="7" t="str">
        <f t="shared" si="1"/>
        <v>U15</v>
      </c>
      <c r="K22" s="7" t="str">
        <f t="shared" si="2"/>
        <v>F</v>
      </c>
      <c r="L22" t="str">
        <f t="shared" si="3"/>
        <v>Wakefield District Harriers &amp;AC</v>
      </c>
      <c r="M22" s="21" t="str">
        <f t="shared" si="15"/>
        <v>U15</v>
      </c>
      <c r="N22" s="21" t="str">
        <f t="shared" si="16"/>
        <v>F</v>
      </c>
      <c r="O22" s="21" t="str">
        <f t="shared" si="17"/>
        <v>High</v>
      </c>
      <c r="P22" s="3" t="str">
        <f t="shared" si="12"/>
        <v>ok</v>
      </c>
      <c r="Q22" s="20" t="str">
        <f t="shared" si="7"/>
        <v>ok</v>
      </c>
      <c r="R22" s="20" t="str">
        <f t="shared" si="8"/>
        <v>ok</v>
      </c>
      <c r="S22" s="20" t="str">
        <f t="shared" si="9"/>
        <v>ok</v>
      </c>
      <c r="T22" s="21" t="str">
        <f t="shared" si="13"/>
        <v>Sophie TorossianHigh</v>
      </c>
      <c r="U22" s="24">
        <f t="shared" si="14"/>
        <v>1.4</v>
      </c>
      <c r="V22" s="21">
        <f t="shared" si="10"/>
        <v>2</v>
      </c>
    </row>
    <row r="23" spans="1:22">
      <c r="E23" s="7">
        <v>3</v>
      </c>
      <c r="F23" s="118">
        <v>187</v>
      </c>
      <c r="G23" s="90">
        <v>1.35</v>
      </c>
      <c r="H23" s="91">
        <f t="shared" si="18"/>
        <v>4</v>
      </c>
      <c r="I23" t="str">
        <f t="shared" si="0"/>
        <v>Lily Keeler</v>
      </c>
      <c r="J23" s="7" t="str">
        <f t="shared" si="1"/>
        <v>U15</v>
      </c>
      <c r="K23" s="7" t="str">
        <f t="shared" si="2"/>
        <v>F</v>
      </c>
      <c r="L23" t="str">
        <f t="shared" si="3"/>
        <v>Wakefield District Harriers &amp;AC</v>
      </c>
      <c r="M23" s="21" t="str">
        <f t="shared" si="15"/>
        <v>U15</v>
      </c>
      <c r="N23" s="21" t="str">
        <f t="shared" si="16"/>
        <v>F</v>
      </c>
      <c r="O23" s="21" t="str">
        <f t="shared" si="17"/>
        <v>High</v>
      </c>
      <c r="P23" s="3" t="str">
        <f t="shared" si="12"/>
        <v>ok</v>
      </c>
      <c r="Q23" s="20" t="str">
        <f t="shared" si="7"/>
        <v>ok</v>
      </c>
      <c r="R23" s="20" t="str">
        <f t="shared" ref="R23:R25" si="19">IF($F23="","-",IF(J23=M23,"ok","QUERY"))</f>
        <v>ok</v>
      </c>
      <c r="S23" s="20" t="str">
        <f t="shared" ref="S23:S25" si="20">IF($F23="","-",IF(K23=N23,"ok","QUERY"))</f>
        <v>ok</v>
      </c>
      <c r="T23" s="21" t="str">
        <f t="shared" si="13"/>
        <v>Lily KeelerHigh</v>
      </c>
      <c r="U23" s="24">
        <f t="shared" si="14"/>
        <v>1.35</v>
      </c>
      <c r="V23" s="21">
        <f t="shared" si="10"/>
        <v>3</v>
      </c>
    </row>
    <row r="24" spans="1:22">
      <c r="E24" s="7">
        <v>4</v>
      </c>
      <c r="F24" s="118">
        <v>184</v>
      </c>
      <c r="G24" s="90">
        <v>1.3</v>
      </c>
      <c r="H24" s="91">
        <f t="shared" si="18"/>
        <v>3</v>
      </c>
      <c r="I24" t="str">
        <f t="shared" si="0"/>
        <v>Neve Arundel</v>
      </c>
      <c r="J24" s="7" t="str">
        <f t="shared" si="1"/>
        <v>U15</v>
      </c>
      <c r="K24" s="7" t="str">
        <f t="shared" si="2"/>
        <v>F</v>
      </c>
      <c r="L24" t="str">
        <f t="shared" si="3"/>
        <v>Wakefield District Harriers &amp;AC</v>
      </c>
      <c r="M24" s="21" t="str">
        <f t="shared" si="15"/>
        <v>U15</v>
      </c>
      <c r="N24" s="21" t="str">
        <f t="shared" si="16"/>
        <v>F</v>
      </c>
      <c r="O24" s="21" t="str">
        <f t="shared" si="17"/>
        <v>High</v>
      </c>
      <c r="P24" s="3" t="str">
        <f t="shared" si="12"/>
        <v>ok</v>
      </c>
      <c r="Q24" s="20" t="str">
        <f t="shared" si="7"/>
        <v>ok</v>
      </c>
      <c r="R24" s="20" t="str">
        <f t="shared" si="19"/>
        <v>ok</v>
      </c>
      <c r="S24" s="20" t="str">
        <f t="shared" si="20"/>
        <v>ok</v>
      </c>
      <c r="T24" s="21" t="str">
        <f t="shared" si="13"/>
        <v>Neve ArundelHigh</v>
      </c>
      <c r="U24" s="24">
        <f t="shared" si="14"/>
        <v>1.3</v>
      </c>
      <c r="V24" s="21">
        <f t="shared" si="10"/>
        <v>4</v>
      </c>
    </row>
    <row r="25" spans="1:22">
      <c r="E25" s="7">
        <v>5</v>
      </c>
      <c r="F25" s="118">
        <v>912</v>
      </c>
      <c r="G25" s="90">
        <v>1.3</v>
      </c>
      <c r="H25" s="91">
        <f t="shared" si="18"/>
        <v>2</v>
      </c>
      <c r="I25" t="str">
        <f t="shared" si="0"/>
        <v>Rebecca Alton</v>
      </c>
      <c r="J25" s="7" t="str">
        <f t="shared" si="1"/>
        <v>U15</v>
      </c>
      <c r="K25" s="7" t="str">
        <f t="shared" si="2"/>
        <v>F</v>
      </c>
      <c r="L25" t="str">
        <f t="shared" si="3"/>
        <v>Wakefield District Harriers &amp;AC</v>
      </c>
      <c r="M25" s="21" t="str">
        <f t="shared" si="15"/>
        <v>U15</v>
      </c>
      <c r="N25" s="21" t="str">
        <f t="shared" si="16"/>
        <v>F</v>
      </c>
      <c r="O25" s="21" t="str">
        <f t="shared" si="17"/>
        <v>High</v>
      </c>
      <c r="P25" s="3" t="str">
        <f t="shared" si="12"/>
        <v>ok</v>
      </c>
      <c r="Q25" s="20" t="str">
        <f t="shared" si="7"/>
        <v>ok</v>
      </c>
      <c r="R25" s="20" t="str">
        <f t="shared" si="19"/>
        <v>ok</v>
      </c>
      <c r="S25" s="20" t="str">
        <f t="shared" si="20"/>
        <v>ok</v>
      </c>
      <c r="T25" s="21" t="str">
        <f t="shared" si="13"/>
        <v>Rebecca AltonHigh</v>
      </c>
      <c r="U25" s="24">
        <f t="shared" si="14"/>
        <v>1.2999000000000001</v>
      </c>
      <c r="V25" s="21">
        <f t="shared" si="10"/>
        <v>5</v>
      </c>
    </row>
    <row r="26" spans="1:22">
      <c r="E26" s="7">
        <v>6</v>
      </c>
      <c r="F26" s="118">
        <v>321</v>
      </c>
      <c r="G26" s="90">
        <v>1.25</v>
      </c>
      <c r="H26" s="91">
        <f t="shared" si="18"/>
        <v>1</v>
      </c>
      <c r="I26" t="str">
        <f t="shared" si="0"/>
        <v>Isabelle Wilkinson</v>
      </c>
      <c r="J26" s="7" t="str">
        <f t="shared" si="1"/>
        <v>U15</v>
      </c>
      <c r="K26" s="7" t="str">
        <f t="shared" si="2"/>
        <v>F</v>
      </c>
      <c r="L26" t="str">
        <f t="shared" si="3"/>
        <v>Hallamshire Harriers Sheffield</v>
      </c>
      <c r="M26" s="21" t="str">
        <f t="shared" si="15"/>
        <v>U15</v>
      </c>
      <c r="N26" s="21" t="str">
        <f t="shared" si="16"/>
        <v>F</v>
      </c>
      <c r="O26" s="21" t="str">
        <f t="shared" si="17"/>
        <v>High</v>
      </c>
      <c r="P26" s="3" t="str">
        <f t="shared" ref="P26:P27" si="21">IF(OR(LEFT(O26,4)="Long",LEFT(O26,4)="High", LEFT(O26,4)="Shot"),"ok","ERROR")</f>
        <v>ok</v>
      </c>
      <c r="Q26" s="20" t="str">
        <f t="shared" ref="Q26:Q27" si="22">IF($F26="","-",IF(ISNA(VLOOKUP(I26,Entry_names,1,FALSE)),"error","ok"))</f>
        <v>ok</v>
      </c>
      <c r="R26" s="20" t="str">
        <f t="shared" ref="R26:R27" si="23">IF($F26="","-",IF(J26=M26,"ok","QUERY"))</f>
        <v>ok</v>
      </c>
      <c r="S26" s="20" t="str">
        <f t="shared" ref="S26:S27" si="24">IF($F26="","-",IF(K26=N26,"ok","QUERY"))</f>
        <v>ok</v>
      </c>
      <c r="T26" s="21" t="str">
        <f t="shared" ref="T26:T27" si="25">I26&amp;O26</f>
        <v>Isabelle WilkinsonHigh</v>
      </c>
      <c r="U26" s="24">
        <f t="shared" ref="U26:U27" si="26">IF(AND(G26=G25,E26&lt;&gt;E25),U25-0.0001,G26)</f>
        <v>1.25</v>
      </c>
      <c r="V26" s="21">
        <f t="shared" ref="V26" si="27">COUNTIFS(K$2:K$1003,"="&amp;K26,J$2:J$1003,"="&amp;J26,O$2:O$1003,"="&amp;O26,U$2:U$1003,"&gt;"&amp;U26)+1</f>
        <v>6</v>
      </c>
    </row>
    <row r="27" spans="1:22">
      <c r="F27" s="118"/>
      <c r="H27" s="91" t="str">
        <f t="shared" si="18"/>
        <v>-</v>
      </c>
      <c r="I27" t="str">
        <f t="shared" si="0"/>
        <v>-</v>
      </c>
      <c r="J27" s="7" t="str">
        <f t="shared" si="1"/>
        <v>-</v>
      </c>
      <c r="K27" s="7" t="str">
        <f t="shared" si="2"/>
        <v>-</v>
      </c>
      <c r="L27" t="str">
        <f t="shared" si="3"/>
        <v>-</v>
      </c>
      <c r="M27" s="21" t="str">
        <f t="shared" si="15"/>
        <v>U15</v>
      </c>
      <c r="N27" s="21" t="str">
        <f t="shared" si="16"/>
        <v>F</v>
      </c>
      <c r="O27" s="21" t="str">
        <f t="shared" si="17"/>
        <v>High</v>
      </c>
      <c r="P27" s="3" t="str">
        <f t="shared" si="21"/>
        <v>ok</v>
      </c>
      <c r="Q27" s="20" t="str">
        <f t="shared" si="22"/>
        <v>-</v>
      </c>
      <c r="R27" s="20" t="str">
        <f t="shared" si="23"/>
        <v>-</v>
      </c>
      <c r="S27" s="20" t="str">
        <f t="shared" si="24"/>
        <v>-</v>
      </c>
      <c r="T27" s="21" t="str">
        <f t="shared" si="25"/>
        <v>-High</v>
      </c>
      <c r="U27" s="24">
        <f t="shared" si="26"/>
        <v>0</v>
      </c>
      <c r="V27" s="21">
        <f t="shared" ref="V27:V38" si="28">COUNTIFS(K$2:K$1003,"="&amp;K27,J$2:J$1003,"="&amp;J27,O$2:O$1003,"="&amp;O27,U$2:U$1003,"&gt;"&amp;U27)+1</f>
        <v>1</v>
      </c>
    </row>
    <row r="28" spans="1:22">
      <c r="A28" t="s">
        <v>108</v>
      </c>
      <c r="B28" t="s">
        <v>1</v>
      </c>
      <c r="C28" t="s">
        <v>181</v>
      </c>
      <c r="E28" s="7">
        <v>1</v>
      </c>
      <c r="F28" s="118">
        <v>947</v>
      </c>
      <c r="G28" s="90">
        <v>6.8</v>
      </c>
      <c r="H28" s="91">
        <f t="shared" ref="H28:H38" si="29">IF(P28="error","ERR",IF(F28="","-",IF(V28=1,7,IF(V28&gt;6,"",7-V28))))</f>
        <v>7</v>
      </c>
      <c r="I28" t="str">
        <f t="shared" ref="I28:I38" si="30">IF($F28="","-",VLOOKUP($F28,Entry_numbers,2,FALSE))</f>
        <v>Arthur Simpson</v>
      </c>
      <c r="J28" s="7" t="str">
        <f t="shared" ref="J28:J38" si="31">IF($F28="","-",VLOOKUP($F28,Entry_numbers,21,FALSE))</f>
        <v>U11</v>
      </c>
      <c r="K28" s="7" t="str">
        <f t="shared" ref="K28:K38" si="32">IF($F28="","-",VLOOKUP($F28,Entry_numbers,20,FALSE))</f>
        <v>M</v>
      </c>
      <c r="L28" t="str">
        <f t="shared" ref="L28:L38" si="33">IF($F28="","-",VLOOKUP($F28,Entry_numbers,3,FALSE))</f>
        <v>Wakefield District Harriers &amp;AC</v>
      </c>
      <c r="M28" s="21" t="str">
        <f t="shared" si="15"/>
        <v>U11</v>
      </c>
      <c r="N28" s="21" t="str">
        <f t="shared" si="16"/>
        <v>M</v>
      </c>
      <c r="O28" s="21" t="str">
        <f t="shared" si="17"/>
        <v>Shot</v>
      </c>
      <c r="P28" s="3" t="str">
        <f t="shared" ref="P28:P38" si="34">IF(OR(LEFT(O28,4)="Long",LEFT(O28,4)="High", LEFT(O28,4)="Shot"),"ok","ERROR")</f>
        <v>ok</v>
      </c>
      <c r="Q28" s="20" t="str">
        <f t="shared" ref="Q28:Q38" si="35">IF($F28="","-",IF(ISNA(VLOOKUP(I28,Entry_names,1,FALSE)),"error","ok"))</f>
        <v>ok</v>
      </c>
      <c r="R28" s="20" t="str">
        <f t="shared" ref="R28:R38" si="36">IF($F28="","-",IF(J28=M28,"ok","QUERY"))</f>
        <v>ok</v>
      </c>
      <c r="S28" s="20" t="str">
        <f t="shared" ref="S28:S38" si="37">IF($F28="","-",IF(K28=N28,"ok","QUERY"))</f>
        <v>ok</v>
      </c>
      <c r="T28" s="21" t="str">
        <f t="shared" ref="T28:T38" si="38">I28&amp;O28</f>
        <v>Arthur SimpsonShot</v>
      </c>
      <c r="U28" s="24">
        <f t="shared" ref="U28:U38" si="39">IF(AND(G28=G27,E28&lt;&gt;E27),U27-0.0001,G28)</f>
        <v>6.8</v>
      </c>
      <c r="V28" s="21">
        <f t="shared" si="28"/>
        <v>1</v>
      </c>
    </row>
    <row r="29" spans="1:22">
      <c r="E29" s="7">
        <v>2</v>
      </c>
      <c r="F29" s="118">
        <v>949</v>
      </c>
      <c r="G29" s="90">
        <v>6.42</v>
      </c>
      <c r="H29" s="91">
        <f t="shared" si="29"/>
        <v>5</v>
      </c>
      <c r="I29" t="str">
        <f t="shared" si="30"/>
        <v>Knowledge Jonusa</v>
      </c>
      <c r="J29" s="7" t="str">
        <f t="shared" si="31"/>
        <v>U11</v>
      </c>
      <c r="K29" s="7" t="str">
        <f t="shared" si="32"/>
        <v>M</v>
      </c>
      <c r="L29" t="str">
        <f t="shared" si="33"/>
        <v>Wakefield District Harriers &amp;AC</v>
      </c>
      <c r="M29" s="21" t="str">
        <f t="shared" si="15"/>
        <v>U11</v>
      </c>
      <c r="N29" s="21" t="str">
        <f t="shared" si="16"/>
        <v>M</v>
      </c>
      <c r="O29" s="21" t="str">
        <f t="shared" si="17"/>
        <v>Shot</v>
      </c>
      <c r="P29" s="3" t="str">
        <f t="shared" si="34"/>
        <v>ok</v>
      </c>
      <c r="Q29" s="20" t="str">
        <f t="shared" si="35"/>
        <v>ok</v>
      </c>
      <c r="R29" s="20" t="str">
        <f t="shared" si="36"/>
        <v>ok</v>
      </c>
      <c r="S29" s="20" t="str">
        <f t="shared" si="37"/>
        <v>ok</v>
      </c>
      <c r="T29" s="21" t="str">
        <f t="shared" si="38"/>
        <v>Knowledge JonusaShot</v>
      </c>
      <c r="U29" s="24">
        <f t="shared" si="39"/>
        <v>6.42</v>
      </c>
      <c r="V29" s="21">
        <f t="shared" si="28"/>
        <v>2</v>
      </c>
    </row>
    <row r="30" spans="1:22">
      <c r="E30" s="7">
        <v>3</v>
      </c>
      <c r="F30" s="118">
        <v>957</v>
      </c>
      <c r="G30" s="90">
        <v>5.53</v>
      </c>
      <c r="H30" s="91">
        <f t="shared" si="29"/>
        <v>4</v>
      </c>
      <c r="I30" t="str">
        <f t="shared" si="30"/>
        <v>Nickolas Piliponis</v>
      </c>
      <c r="J30" s="7" t="str">
        <f t="shared" si="31"/>
        <v>U11</v>
      </c>
      <c r="K30" s="7" t="str">
        <f t="shared" si="32"/>
        <v>M</v>
      </c>
      <c r="L30" t="str">
        <f t="shared" si="33"/>
        <v>Bradford Airedale AC</v>
      </c>
      <c r="M30" s="21" t="str">
        <f t="shared" si="15"/>
        <v>U11</v>
      </c>
      <c r="N30" s="21" t="str">
        <f t="shared" si="16"/>
        <v>M</v>
      </c>
      <c r="O30" s="21" t="str">
        <f t="shared" si="17"/>
        <v>Shot</v>
      </c>
      <c r="P30" s="3" t="str">
        <f t="shared" si="34"/>
        <v>ok</v>
      </c>
      <c r="Q30" s="20" t="str">
        <f t="shared" si="35"/>
        <v>ok</v>
      </c>
      <c r="R30" s="20" t="str">
        <f t="shared" si="36"/>
        <v>ok</v>
      </c>
      <c r="S30" s="20" t="str">
        <f t="shared" si="37"/>
        <v>ok</v>
      </c>
      <c r="T30" s="21" t="str">
        <f t="shared" si="38"/>
        <v>Nickolas PiliponisShot</v>
      </c>
      <c r="U30" s="24">
        <f t="shared" si="39"/>
        <v>5.53</v>
      </c>
      <c r="V30" s="21">
        <f t="shared" si="28"/>
        <v>3</v>
      </c>
    </row>
    <row r="31" spans="1:22">
      <c r="E31" s="7">
        <v>4</v>
      </c>
      <c r="F31" s="118">
        <v>944</v>
      </c>
      <c r="G31" s="90">
        <v>5.5</v>
      </c>
      <c r="H31" s="91">
        <f t="shared" si="29"/>
        <v>3</v>
      </c>
      <c r="I31" t="str">
        <f t="shared" si="30"/>
        <v>Joshua Myers</v>
      </c>
      <c r="J31" s="7" t="str">
        <f t="shared" si="31"/>
        <v>U11</v>
      </c>
      <c r="K31" s="7" t="str">
        <f t="shared" si="32"/>
        <v>M</v>
      </c>
      <c r="L31" t="str">
        <f t="shared" si="33"/>
        <v>Spenborough &amp; District AC</v>
      </c>
      <c r="M31" s="21" t="str">
        <f t="shared" si="15"/>
        <v>U11</v>
      </c>
      <c r="N31" s="21" t="str">
        <f t="shared" si="16"/>
        <v>M</v>
      </c>
      <c r="O31" s="21" t="str">
        <f t="shared" si="17"/>
        <v>Shot</v>
      </c>
      <c r="P31" s="3" t="str">
        <f t="shared" si="34"/>
        <v>ok</v>
      </c>
      <c r="Q31" s="20" t="str">
        <f t="shared" si="35"/>
        <v>ok</v>
      </c>
      <c r="R31" s="20" t="str">
        <f t="shared" si="36"/>
        <v>ok</v>
      </c>
      <c r="S31" s="20" t="str">
        <f t="shared" si="37"/>
        <v>ok</v>
      </c>
      <c r="T31" s="21" t="str">
        <f t="shared" si="38"/>
        <v>Joshua MyersShot</v>
      </c>
      <c r="U31" s="24">
        <f t="shared" si="39"/>
        <v>5.5</v>
      </c>
      <c r="V31" s="21">
        <f t="shared" si="28"/>
        <v>4</v>
      </c>
    </row>
    <row r="32" spans="1:22">
      <c r="E32" s="7">
        <v>5</v>
      </c>
      <c r="F32" s="118">
        <v>945</v>
      </c>
      <c r="G32" s="90">
        <v>4.82</v>
      </c>
      <c r="H32" s="91">
        <f t="shared" si="29"/>
        <v>2</v>
      </c>
      <c r="I32" t="str">
        <f t="shared" si="30"/>
        <v>Harry Jackson</v>
      </c>
      <c r="J32" s="7" t="str">
        <f t="shared" si="31"/>
        <v>U11</v>
      </c>
      <c r="K32" s="7" t="str">
        <f t="shared" si="32"/>
        <v>M</v>
      </c>
      <c r="L32" t="str">
        <f t="shared" si="33"/>
        <v>Wakefield District Harriers &amp;AC</v>
      </c>
      <c r="M32" s="21" t="str">
        <f t="shared" si="15"/>
        <v>U11</v>
      </c>
      <c r="N32" s="21" t="str">
        <f t="shared" si="16"/>
        <v>M</v>
      </c>
      <c r="O32" s="21" t="str">
        <f t="shared" si="17"/>
        <v>Shot</v>
      </c>
      <c r="P32" s="3" t="str">
        <f t="shared" si="34"/>
        <v>ok</v>
      </c>
      <c r="Q32" s="20" t="str">
        <f t="shared" si="35"/>
        <v>ok</v>
      </c>
      <c r="R32" s="20" t="str">
        <f t="shared" si="36"/>
        <v>ok</v>
      </c>
      <c r="S32" s="20" t="str">
        <f t="shared" si="37"/>
        <v>ok</v>
      </c>
      <c r="T32" s="21" t="str">
        <f t="shared" si="38"/>
        <v>Harry JacksonShot</v>
      </c>
      <c r="U32" s="24">
        <f t="shared" si="39"/>
        <v>4.82</v>
      </c>
      <c r="V32" s="21">
        <f t="shared" si="28"/>
        <v>5</v>
      </c>
    </row>
    <row r="33" spans="1:22">
      <c r="E33" s="7">
        <v>6</v>
      </c>
      <c r="F33" s="118">
        <v>951</v>
      </c>
      <c r="G33" s="90">
        <v>4.59</v>
      </c>
      <c r="H33" s="91">
        <f t="shared" si="29"/>
        <v>1</v>
      </c>
      <c r="I33" t="str">
        <f t="shared" si="30"/>
        <v>Harley Stringer</v>
      </c>
      <c r="J33" s="7" t="str">
        <f t="shared" si="31"/>
        <v>U11</v>
      </c>
      <c r="K33" s="7" t="str">
        <f t="shared" si="32"/>
        <v>M</v>
      </c>
      <c r="L33" t="str">
        <f t="shared" si="33"/>
        <v>Wakefield District Harriers &amp;AC</v>
      </c>
      <c r="M33" s="21" t="str">
        <f t="shared" si="15"/>
        <v>U11</v>
      </c>
      <c r="N33" s="21" t="str">
        <f t="shared" si="16"/>
        <v>M</v>
      </c>
      <c r="O33" s="21" t="str">
        <f t="shared" si="17"/>
        <v>Shot</v>
      </c>
      <c r="P33" s="3" t="str">
        <f t="shared" si="34"/>
        <v>ok</v>
      </c>
      <c r="Q33" s="20" t="str">
        <f t="shared" si="35"/>
        <v>ok</v>
      </c>
      <c r="R33" s="20" t="str">
        <f t="shared" si="36"/>
        <v>ok</v>
      </c>
      <c r="S33" s="20" t="str">
        <f t="shared" si="37"/>
        <v>ok</v>
      </c>
      <c r="T33" s="21" t="str">
        <f t="shared" si="38"/>
        <v>Harley StringerShot</v>
      </c>
      <c r="U33" s="24">
        <f t="shared" si="39"/>
        <v>4.59</v>
      </c>
      <c r="V33" s="21">
        <f t="shared" si="28"/>
        <v>6</v>
      </c>
    </row>
    <row r="34" spans="1:22">
      <c r="E34" s="7">
        <v>7</v>
      </c>
      <c r="F34" s="118">
        <v>955</v>
      </c>
      <c r="G34" s="90">
        <v>4.4400000000000004</v>
      </c>
      <c r="H34" s="91" t="str">
        <f t="shared" si="29"/>
        <v/>
      </c>
      <c r="I34" t="str">
        <f t="shared" si="30"/>
        <v>Joel Robinson</v>
      </c>
      <c r="J34" s="7" t="str">
        <f t="shared" si="31"/>
        <v>U11</v>
      </c>
      <c r="K34" s="7" t="str">
        <f t="shared" si="32"/>
        <v>M</v>
      </c>
      <c r="L34" t="str">
        <f t="shared" si="33"/>
        <v>Denby Dale AC</v>
      </c>
      <c r="M34" s="21" t="str">
        <f t="shared" si="15"/>
        <v>U11</v>
      </c>
      <c r="N34" s="21" t="str">
        <f t="shared" si="16"/>
        <v>M</v>
      </c>
      <c r="O34" s="21" t="str">
        <f t="shared" si="17"/>
        <v>Shot</v>
      </c>
      <c r="P34" s="3" t="str">
        <f t="shared" si="34"/>
        <v>ok</v>
      </c>
      <c r="Q34" s="20" t="str">
        <f t="shared" si="35"/>
        <v>ok</v>
      </c>
      <c r="R34" s="20" t="str">
        <f t="shared" si="36"/>
        <v>ok</v>
      </c>
      <c r="S34" s="20" t="str">
        <f t="shared" si="37"/>
        <v>ok</v>
      </c>
      <c r="T34" s="21" t="str">
        <f t="shared" si="38"/>
        <v>Joel RobinsonShot</v>
      </c>
      <c r="U34" s="24">
        <f t="shared" si="39"/>
        <v>4.4400000000000004</v>
      </c>
      <c r="V34" s="21">
        <f t="shared" si="28"/>
        <v>7</v>
      </c>
    </row>
    <row r="35" spans="1:22">
      <c r="E35" s="7">
        <v>8</v>
      </c>
      <c r="F35" s="118">
        <v>996</v>
      </c>
      <c r="G35" s="90">
        <v>4.43</v>
      </c>
      <c r="H35" s="91" t="str">
        <f t="shared" si="29"/>
        <v/>
      </c>
      <c r="I35" t="str">
        <f t="shared" si="30"/>
        <v>Oliver Standage</v>
      </c>
      <c r="J35" s="7" t="str">
        <f t="shared" si="31"/>
        <v>U11</v>
      </c>
      <c r="K35" s="7" t="str">
        <f t="shared" si="32"/>
        <v>M</v>
      </c>
      <c r="L35" t="str">
        <f t="shared" si="33"/>
        <v>Wakefield District Harriers &amp;AC</v>
      </c>
      <c r="M35" s="21" t="str">
        <f t="shared" si="15"/>
        <v>U11</v>
      </c>
      <c r="N35" s="21" t="str">
        <f t="shared" si="16"/>
        <v>M</v>
      </c>
      <c r="O35" s="21" t="str">
        <f t="shared" si="17"/>
        <v>Shot</v>
      </c>
      <c r="P35" s="3" t="str">
        <f t="shared" si="34"/>
        <v>ok</v>
      </c>
      <c r="Q35" s="20" t="str">
        <f t="shared" si="35"/>
        <v>ok</v>
      </c>
      <c r="R35" s="20" t="str">
        <f t="shared" si="36"/>
        <v>ok</v>
      </c>
      <c r="S35" s="20" t="str">
        <f t="shared" si="37"/>
        <v>ok</v>
      </c>
      <c r="T35" s="21" t="str">
        <f t="shared" si="38"/>
        <v>Oliver StandageShot</v>
      </c>
      <c r="U35" s="24">
        <f t="shared" si="39"/>
        <v>4.43</v>
      </c>
      <c r="V35" s="21">
        <f t="shared" si="28"/>
        <v>8</v>
      </c>
    </row>
    <row r="36" spans="1:22">
      <c r="E36" s="7">
        <v>9</v>
      </c>
      <c r="F36" s="118">
        <v>953</v>
      </c>
      <c r="G36" s="90">
        <v>4.17</v>
      </c>
      <c r="H36" s="91" t="str">
        <f t="shared" si="29"/>
        <v/>
      </c>
      <c r="I36" t="str">
        <f t="shared" si="30"/>
        <v>Samuel Bapty</v>
      </c>
      <c r="J36" s="7" t="str">
        <f t="shared" si="31"/>
        <v>U11</v>
      </c>
      <c r="K36" s="7" t="str">
        <f t="shared" si="32"/>
        <v>M</v>
      </c>
      <c r="L36" t="str">
        <f t="shared" si="33"/>
        <v>Bradford Airedale AC</v>
      </c>
      <c r="M36" s="21" t="str">
        <f t="shared" si="15"/>
        <v>U11</v>
      </c>
      <c r="N36" s="21" t="str">
        <f t="shared" si="16"/>
        <v>M</v>
      </c>
      <c r="O36" s="21" t="str">
        <f t="shared" si="17"/>
        <v>Shot</v>
      </c>
      <c r="P36" s="3" t="str">
        <f t="shared" si="34"/>
        <v>ok</v>
      </c>
      <c r="Q36" s="20" t="str">
        <f t="shared" si="35"/>
        <v>ok</v>
      </c>
      <c r="R36" s="20" t="str">
        <f t="shared" si="36"/>
        <v>ok</v>
      </c>
      <c r="S36" s="20" t="str">
        <f t="shared" si="37"/>
        <v>ok</v>
      </c>
      <c r="T36" s="21" t="str">
        <f t="shared" si="38"/>
        <v>Samuel BaptyShot</v>
      </c>
      <c r="U36" s="24">
        <f t="shared" si="39"/>
        <v>4.17</v>
      </c>
      <c r="V36" s="21">
        <f t="shared" si="28"/>
        <v>9</v>
      </c>
    </row>
    <row r="37" spans="1:22">
      <c r="E37" s="7">
        <v>10</v>
      </c>
      <c r="F37" s="118">
        <v>105</v>
      </c>
      <c r="G37" s="90">
        <v>3.99</v>
      </c>
      <c r="H37" s="91" t="str">
        <f t="shared" si="29"/>
        <v/>
      </c>
      <c r="I37" t="str">
        <f t="shared" si="30"/>
        <v>Austin Alexander</v>
      </c>
      <c r="J37" s="7" t="str">
        <f t="shared" si="31"/>
        <v>U11</v>
      </c>
      <c r="K37" s="7" t="str">
        <f t="shared" si="32"/>
        <v>M</v>
      </c>
      <c r="L37" t="str">
        <f t="shared" si="33"/>
        <v>Wakefield District Harriers &amp;AC</v>
      </c>
      <c r="M37" s="21" t="str">
        <f t="shared" si="15"/>
        <v>U11</v>
      </c>
      <c r="N37" s="21" t="str">
        <f t="shared" si="16"/>
        <v>M</v>
      </c>
      <c r="O37" s="21" t="str">
        <f t="shared" si="17"/>
        <v>Shot</v>
      </c>
      <c r="P37" s="3" t="str">
        <f t="shared" si="34"/>
        <v>ok</v>
      </c>
      <c r="Q37" s="20" t="str">
        <f t="shared" si="35"/>
        <v>ok</v>
      </c>
      <c r="R37" s="20" t="str">
        <f t="shared" si="36"/>
        <v>ok</v>
      </c>
      <c r="S37" s="20" t="str">
        <f t="shared" si="37"/>
        <v>ok</v>
      </c>
      <c r="T37" s="21" t="str">
        <f t="shared" si="38"/>
        <v>Austin AlexanderShot</v>
      </c>
      <c r="U37" s="24">
        <f t="shared" si="39"/>
        <v>3.99</v>
      </c>
      <c r="V37" s="21">
        <f t="shared" si="28"/>
        <v>10</v>
      </c>
    </row>
    <row r="38" spans="1:22">
      <c r="E38" s="7">
        <v>11</v>
      </c>
      <c r="F38" s="118">
        <v>946</v>
      </c>
      <c r="G38" s="90">
        <v>3.74</v>
      </c>
      <c r="H38" s="91" t="str">
        <f t="shared" si="29"/>
        <v/>
      </c>
      <c r="I38" t="str">
        <f t="shared" si="30"/>
        <v>Thomas Jackson</v>
      </c>
      <c r="J38" s="7" t="str">
        <f t="shared" si="31"/>
        <v>U11</v>
      </c>
      <c r="K38" s="7" t="str">
        <f t="shared" si="32"/>
        <v>M</v>
      </c>
      <c r="L38" t="str">
        <f t="shared" si="33"/>
        <v>Wakefield District Harriers &amp;AC</v>
      </c>
      <c r="M38" s="21" t="str">
        <f t="shared" si="15"/>
        <v>U11</v>
      </c>
      <c r="N38" s="21" t="str">
        <f t="shared" si="16"/>
        <v>M</v>
      </c>
      <c r="O38" s="21" t="str">
        <f t="shared" si="17"/>
        <v>Shot</v>
      </c>
      <c r="P38" s="3" t="str">
        <f t="shared" si="34"/>
        <v>ok</v>
      </c>
      <c r="Q38" s="20" t="str">
        <f t="shared" si="35"/>
        <v>ok</v>
      </c>
      <c r="R38" s="20" t="str">
        <f t="shared" si="36"/>
        <v>ok</v>
      </c>
      <c r="S38" s="20" t="str">
        <f t="shared" si="37"/>
        <v>ok</v>
      </c>
      <c r="T38" s="21" t="str">
        <f t="shared" si="38"/>
        <v>Thomas JacksonShot</v>
      </c>
      <c r="U38" s="24">
        <f t="shared" si="39"/>
        <v>3.74</v>
      </c>
      <c r="V38" s="21">
        <f t="shared" si="28"/>
        <v>11</v>
      </c>
    </row>
    <row r="39" spans="1:22">
      <c r="F39" s="118"/>
      <c r="H39" s="91" t="str">
        <f t="shared" ref="H39:H46" si="40">IF(P39="error","ERR",IF(F39="","-",IF(V39=1,7,IF(V39&gt;6,"",7-V39))))</f>
        <v>-</v>
      </c>
      <c r="I39" t="str">
        <f t="shared" ref="I39:I94" si="41">IF($F39="","-",VLOOKUP($F39,Entry_numbers,2,FALSE))</f>
        <v>-</v>
      </c>
      <c r="J39" s="7" t="str">
        <f t="shared" ref="J39:J94" si="42">IF($F39="","-",VLOOKUP($F39,Entry_numbers,21,FALSE))</f>
        <v>-</v>
      </c>
      <c r="K39" s="7" t="str">
        <f t="shared" ref="K39:K94" si="43">IF($F39="","-",VLOOKUP($F39,Entry_numbers,20,FALSE))</f>
        <v>-</v>
      </c>
      <c r="L39" t="str">
        <f t="shared" ref="L39:L94" si="44">IF($F39="","-",VLOOKUP($F39,Entry_numbers,3,FALSE))</f>
        <v>-</v>
      </c>
      <c r="M39" s="21" t="str">
        <f t="shared" si="15"/>
        <v>U11</v>
      </c>
      <c r="N39" s="21" t="str">
        <f t="shared" si="16"/>
        <v>M</v>
      </c>
      <c r="O39" s="21" t="str">
        <f t="shared" si="17"/>
        <v>Shot</v>
      </c>
      <c r="P39" s="3" t="str">
        <f t="shared" ref="P39:P46" si="45">IF(OR(LEFT(O39,4)="Long",LEFT(O39,4)="High", LEFT(O39,4)="Shot"),"ok","ERROR")</f>
        <v>ok</v>
      </c>
      <c r="Q39" s="20" t="str">
        <f t="shared" ref="Q39:Q46" si="46">IF($F39="","-",IF(ISNA(VLOOKUP(I39,Entry_names,1,FALSE)),"error","ok"))</f>
        <v>-</v>
      </c>
      <c r="R39" s="20" t="str">
        <f t="shared" ref="R39:R46" si="47">IF($F39="","-",IF(J39=M39,"ok","QUERY"))</f>
        <v>-</v>
      </c>
      <c r="S39" s="20" t="str">
        <f t="shared" ref="S39:S46" si="48">IF($F39="","-",IF(K39=N39,"ok","QUERY"))</f>
        <v>-</v>
      </c>
      <c r="T39" s="21" t="str">
        <f t="shared" ref="T39:T46" si="49">I39&amp;O39</f>
        <v>-Shot</v>
      </c>
      <c r="U39" s="24">
        <f t="shared" ref="U39:U46" si="50">IF(AND(G39=G38,E39&lt;&gt;E38),U38-0.0001,G39)</f>
        <v>0</v>
      </c>
      <c r="V39" s="21">
        <f t="shared" ref="V39:V46" si="51">COUNTIFS(K$2:K$1003,"="&amp;K39,J$2:J$1003,"="&amp;J39,O$2:O$1003,"="&amp;O39,U$2:U$1003,"&gt;"&amp;U39)+1</f>
        <v>1</v>
      </c>
    </row>
    <row r="40" spans="1:22">
      <c r="A40" t="s">
        <v>108</v>
      </c>
      <c r="B40" t="s">
        <v>28</v>
      </c>
      <c r="C40" t="s">
        <v>181</v>
      </c>
      <c r="E40" s="7">
        <v>1</v>
      </c>
      <c r="F40" s="118">
        <v>934</v>
      </c>
      <c r="G40" s="90">
        <v>7.14</v>
      </c>
      <c r="H40" s="91">
        <f t="shared" ref="H40:H45" si="52">IF(P40="error","ERR",IF(F40="","-",IF(V40=1,7,IF(V40&gt;6,"",7-V40))))</f>
        <v>7</v>
      </c>
      <c r="I40" t="str">
        <f t="shared" ref="I40:I45" si="53">IF($F40="","-",VLOOKUP($F40,Entry_numbers,2,FALSE))</f>
        <v>Maisie Holdsworth</v>
      </c>
      <c r="J40" s="7" t="str">
        <f t="shared" ref="J40:J45" si="54">IF($F40="","-",VLOOKUP($F40,Entry_numbers,21,FALSE))</f>
        <v>U11</v>
      </c>
      <c r="K40" s="7" t="str">
        <f t="shared" ref="K40:K45" si="55">IF($F40="","-",VLOOKUP($F40,Entry_numbers,20,FALSE))</f>
        <v>F</v>
      </c>
      <c r="L40" t="str">
        <f t="shared" ref="L40:L45" si="56">IF($F40="","-",VLOOKUP($F40,Entry_numbers,3,FALSE))</f>
        <v>Denby Dale AC</v>
      </c>
      <c r="M40" s="21" t="str">
        <f t="shared" si="15"/>
        <v>U11</v>
      </c>
      <c r="N40" s="21" t="str">
        <f t="shared" si="16"/>
        <v>F</v>
      </c>
      <c r="O40" s="21" t="str">
        <f t="shared" si="17"/>
        <v>Shot</v>
      </c>
      <c r="P40" s="3" t="str">
        <f t="shared" ref="P40:P45" si="57">IF(OR(LEFT(O40,4)="Long",LEFT(O40,4)="High", LEFT(O40,4)="Shot"),"ok","ERROR")</f>
        <v>ok</v>
      </c>
      <c r="Q40" s="20" t="str">
        <f t="shared" ref="Q40:Q45" si="58">IF($F40="","-",IF(ISNA(VLOOKUP(I40,Entry_names,1,FALSE)),"error","ok"))</f>
        <v>ok</v>
      </c>
      <c r="R40" s="20" t="str">
        <f t="shared" ref="R40:S45" si="59">IF($F40="","-",IF(J40=M40,"ok","QUERY"))</f>
        <v>ok</v>
      </c>
      <c r="S40" s="20" t="str">
        <f t="shared" si="59"/>
        <v>ok</v>
      </c>
      <c r="T40" s="21" t="str">
        <f t="shared" ref="T40:T45" si="60">I40&amp;O40</f>
        <v>Maisie HoldsworthShot</v>
      </c>
      <c r="U40" s="24">
        <f t="shared" ref="U40:U45" si="61">IF(AND(G40=G39,E40&lt;&gt;E39),U39-0.0001,G40)</f>
        <v>7.14</v>
      </c>
      <c r="V40" s="21">
        <f t="shared" ref="V40:V45" si="62">COUNTIFS(K$2:K$1003,"="&amp;K40,J$2:J$1003,"="&amp;J40,O$2:O$1003,"="&amp;O40,U$2:U$1003,"&gt;"&amp;U40)+1</f>
        <v>1</v>
      </c>
    </row>
    <row r="41" spans="1:22">
      <c r="E41" s="7">
        <v>2</v>
      </c>
      <c r="F41" s="118">
        <v>940</v>
      </c>
      <c r="G41" s="90">
        <v>6.3</v>
      </c>
      <c r="H41" s="91">
        <f t="shared" si="52"/>
        <v>5</v>
      </c>
      <c r="I41" t="str">
        <f t="shared" si="53"/>
        <v>Emily Coote</v>
      </c>
      <c r="J41" s="7" t="str">
        <f t="shared" si="54"/>
        <v>U11</v>
      </c>
      <c r="K41" s="7" t="str">
        <f t="shared" si="55"/>
        <v>F</v>
      </c>
      <c r="L41" t="str">
        <f t="shared" si="56"/>
        <v>City of Sheffield &amp; Dearne</v>
      </c>
      <c r="M41" s="21" t="str">
        <f t="shared" si="15"/>
        <v>U11</v>
      </c>
      <c r="N41" s="21" t="str">
        <f t="shared" si="16"/>
        <v>F</v>
      </c>
      <c r="O41" s="21" t="str">
        <f t="shared" si="17"/>
        <v>Shot</v>
      </c>
      <c r="P41" s="3" t="str">
        <f t="shared" si="57"/>
        <v>ok</v>
      </c>
      <c r="Q41" s="20" t="str">
        <f t="shared" si="58"/>
        <v>ok</v>
      </c>
      <c r="R41" s="20" t="str">
        <f t="shared" si="59"/>
        <v>ok</v>
      </c>
      <c r="S41" s="20" t="str">
        <f t="shared" si="59"/>
        <v>ok</v>
      </c>
      <c r="T41" s="21" t="str">
        <f t="shared" si="60"/>
        <v>Emily CooteShot</v>
      </c>
      <c r="U41" s="24">
        <f t="shared" si="61"/>
        <v>6.3</v>
      </c>
      <c r="V41" s="21">
        <f t="shared" si="62"/>
        <v>2</v>
      </c>
    </row>
    <row r="42" spans="1:22">
      <c r="E42" s="7">
        <v>3</v>
      </c>
      <c r="F42" s="118">
        <v>942</v>
      </c>
      <c r="G42" s="90">
        <v>4.3</v>
      </c>
      <c r="H42" s="91">
        <f t="shared" si="52"/>
        <v>4</v>
      </c>
      <c r="I42" t="str">
        <f t="shared" si="53"/>
        <v>Tilly Bennett</v>
      </c>
      <c r="J42" s="7" t="str">
        <f t="shared" si="54"/>
        <v>U11</v>
      </c>
      <c r="K42" s="7" t="str">
        <f t="shared" si="55"/>
        <v>F</v>
      </c>
      <c r="L42" t="str">
        <f t="shared" si="56"/>
        <v>Wakefield District Harriers &amp;AC</v>
      </c>
      <c r="M42" s="21" t="str">
        <f t="shared" si="15"/>
        <v>U11</v>
      </c>
      <c r="N42" s="21" t="str">
        <f t="shared" si="16"/>
        <v>F</v>
      </c>
      <c r="O42" s="21" t="str">
        <f t="shared" si="17"/>
        <v>Shot</v>
      </c>
      <c r="P42" s="3" t="str">
        <f t="shared" si="57"/>
        <v>ok</v>
      </c>
      <c r="Q42" s="20" t="str">
        <f t="shared" si="58"/>
        <v>ok</v>
      </c>
      <c r="R42" s="20" t="str">
        <f t="shared" si="59"/>
        <v>ok</v>
      </c>
      <c r="S42" s="20" t="str">
        <f t="shared" si="59"/>
        <v>ok</v>
      </c>
      <c r="T42" s="21" t="str">
        <f t="shared" si="60"/>
        <v>Tilly BennettShot</v>
      </c>
      <c r="U42" s="24">
        <f t="shared" si="61"/>
        <v>4.3</v>
      </c>
      <c r="V42" s="21">
        <f t="shared" si="62"/>
        <v>3</v>
      </c>
    </row>
    <row r="43" spans="1:22">
      <c r="E43" s="7">
        <v>4</v>
      </c>
      <c r="F43" s="118">
        <v>939</v>
      </c>
      <c r="G43" s="90">
        <v>4.22</v>
      </c>
      <c r="H43" s="91">
        <f t="shared" si="52"/>
        <v>3</v>
      </c>
      <c r="I43" t="str">
        <f t="shared" si="53"/>
        <v>Indi Harrison-Ruddock</v>
      </c>
      <c r="J43" s="7" t="str">
        <f t="shared" si="54"/>
        <v>U11</v>
      </c>
      <c r="K43" s="7" t="str">
        <f t="shared" si="55"/>
        <v>F</v>
      </c>
      <c r="L43" t="str">
        <f t="shared" si="56"/>
        <v>Wakefield District Harriers &amp;AC</v>
      </c>
      <c r="M43" s="21" t="str">
        <f t="shared" si="15"/>
        <v>U11</v>
      </c>
      <c r="N43" s="21" t="str">
        <f t="shared" si="16"/>
        <v>F</v>
      </c>
      <c r="O43" s="21" t="str">
        <f t="shared" si="17"/>
        <v>Shot</v>
      </c>
      <c r="P43" s="3" t="str">
        <f t="shared" si="57"/>
        <v>ok</v>
      </c>
      <c r="Q43" s="20" t="str">
        <f t="shared" si="58"/>
        <v>ok</v>
      </c>
      <c r="R43" s="20" t="str">
        <f t="shared" si="59"/>
        <v>ok</v>
      </c>
      <c r="S43" s="20" t="str">
        <f t="shared" si="59"/>
        <v>ok</v>
      </c>
      <c r="T43" s="21" t="str">
        <f t="shared" si="60"/>
        <v>Indi Harrison-RuddockShot</v>
      </c>
      <c r="U43" s="24">
        <f t="shared" si="61"/>
        <v>4.22</v>
      </c>
      <c r="V43" s="21">
        <f t="shared" si="62"/>
        <v>4</v>
      </c>
    </row>
    <row r="44" spans="1:22">
      <c r="E44" s="7">
        <v>5</v>
      </c>
      <c r="F44" s="118">
        <v>941</v>
      </c>
      <c r="G44" s="90">
        <v>3.98</v>
      </c>
      <c r="H44" s="91">
        <f t="shared" si="52"/>
        <v>2</v>
      </c>
      <c r="I44" t="str">
        <f t="shared" si="53"/>
        <v>Phoebe Sayles</v>
      </c>
      <c r="J44" s="7" t="str">
        <f t="shared" si="54"/>
        <v>U11</v>
      </c>
      <c r="K44" s="7" t="str">
        <f t="shared" si="55"/>
        <v>F</v>
      </c>
      <c r="L44" t="str">
        <f t="shared" si="56"/>
        <v>Wakefield District Harriers &amp;AC</v>
      </c>
      <c r="M44" s="21" t="str">
        <f t="shared" si="15"/>
        <v>U11</v>
      </c>
      <c r="N44" s="21" t="str">
        <f t="shared" si="16"/>
        <v>F</v>
      </c>
      <c r="O44" s="21" t="str">
        <f t="shared" si="17"/>
        <v>Shot</v>
      </c>
      <c r="P44" s="3" t="str">
        <f t="shared" si="57"/>
        <v>ok</v>
      </c>
      <c r="Q44" s="20" t="str">
        <f t="shared" si="58"/>
        <v>ok</v>
      </c>
      <c r="R44" s="20" t="str">
        <f t="shared" si="59"/>
        <v>ok</v>
      </c>
      <c r="S44" s="20" t="str">
        <f t="shared" si="59"/>
        <v>ok</v>
      </c>
      <c r="T44" s="21" t="str">
        <f t="shared" si="60"/>
        <v>Phoebe SaylesShot</v>
      </c>
      <c r="U44" s="24">
        <f t="shared" si="61"/>
        <v>3.98</v>
      </c>
      <c r="V44" s="21">
        <f t="shared" si="62"/>
        <v>5</v>
      </c>
    </row>
    <row r="45" spans="1:22">
      <c r="E45" s="7">
        <v>6</v>
      </c>
      <c r="F45" s="118">
        <v>385</v>
      </c>
      <c r="G45" s="90">
        <v>3.29</v>
      </c>
      <c r="H45" s="91">
        <f t="shared" si="52"/>
        <v>1</v>
      </c>
      <c r="I45" t="str">
        <f t="shared" si="53"/>
        <v>Appolonia Sagar Inweregbu</v>
      </c>
      <c r="J45" s="7" t="str">
        <f t="shared" si="54"/>
        <v>U11</v>
      </c>
      <c r="K45" s="7" t="str">
        <f t="shared" si="55"/>
        <v>F</v>
      </c>
      <c r="L45" t="str">
        <f t="shared" si="56"/>
        <v>Wakefield District Harriers &amp;AC</v>
      </c>
      <c r="M45" s="21" t="str">
        <f t="shared" si="15"/>
        <v>U11</v>
      </c>
      <c r="N45" s="21" t="str">
        <f t="shared" si="16"/>
        <v>F</v>
      </c>
      <c r="O45" s="21" t="str">
        <f t="shared" si="17"/>
        <v>Shot</v>
      </c>
      <c r="P45" s="3" t="str">
        <f t="shared" si="57"/>
        <v>ok</v>
      </c>
      <c r="Q45" s="20" t="str">
        <f t="shared" si="58"/>
        <v>ok</v>
      </c>
      <c r="R45" s="20" t="str">
        <f t="shared" si="59"/>
        <v>ok</v>
      </c>
      <c r="S45" s="20" t="str">
        <f t="shared" si="59"/>
        <v>ok</v>
      </c>
      <c r="T45" s="21" t="str">
        <f t="shared" si="60"/>
        <v>Appolonia Sagar InweregbuShot</v>
      </c>
      <c r="U45" s="24">
        <f t="shared" si="61"/>
        <v>3.29</v>
      </c>
      <c r="V45" s="21">
        <f t="shared" si="62"/>
        <v>6</v>
      </c>
    </row>
    <row r="46" spans="1:22">
      <c r="F46" s="118"/>
      <c r="H46" s="91" t="str">
        <f t="shared" si="40"/>
        <v>-</v>
      </c>
      <c r="I46" t="str">
        <f t="shared" si="41"/>
        <v>-</v>
      </c>
      <c r="J46" s="7" t="str">
        <f t="shared" si="42"/>
        <v>-</v>
      </c>
      <c r="K46" s="7" t="str">
        <f t="shared" si="43"/>
        <v>-</v>
      </c>
      <c r="L46" t="str">
        <f t="shared" si="44"/>
        <v>-</v>
      </c>
      <c r="M46" s="21" t="str">
        <f t="shared" si="15"/>
        <v>U11</v>
      </c>
      <c r="N46" s="21" t="str">
        <f t="shared" si="16"/>
        <v>F</v>
      </c>
      <c r="O46" s="21" t="str">
        <f t="shared" si="17"/>
        <v>Shot</v>
      </c>
      <c r="P46" s="3" t="str">
        <f t="shared" si="45"/>
        <v>ok</v>
      </c>
      <c r="Q46" s="20" t="str">
        <f t="shared" si="46"/>
        <v>-</v>
      </c>
      <c r="R46" s="20" t="str">
        <f t="shared" si="47"/>
        <v>-</v>
      </c>
      <c r="S46" s="20" t="str">
        <f t="shared" si="48"/>
        <v>-</v>
      </c>
      <c r="T46" s="21" t="str">
        <f t="shared" si="49"/>
        <v>-Shot</v>
      </c>
      <c r="U46" s="24">
        <f t="shared" si="50"/>
        <v>0</v>
      </c>
      <c r="V46" s="21">
        <f t="shared" si="51"/>
        <v>1</v>
      </c>
    </row>
    <row r="47" spans="1:22">
      <c r="A47" t="s">
        <v>16</v>
      </c>
      <c r="B47" t="s">
        <v>1</v>
      </c>
      <c r="C47" t="s">
        <v>169</v>
      </c>
      <c r="E47" s="7">
        <v>1</v>
      </c>
      <c r="F47" s="118">
        <v>84</v>
      </c>
      <c r="G47" s="90">
        <v>1.75</v>
      </c>
      <c r="H47" s="91">
        <f t="shared" ref="H47:H104" si="63">IF(P47="error","ERR",IF(F47="","-",IF(V47=1,7,IF(V47&gt;6,"",7-V47))))</f>
        <v>7</v>
      </c>
      <c r="I47" t="str">
        <f t="shared" si="41"/>
        <v>Dominic Felix</v>
      </c>
      <c r="J47" s="7" t="str">
        <f t="shared" si="42"/>
        <v>U15</v>
      </c>
      <c r="K47" s="7" t="str">
        <f t="shared" si="43"/>
        <v>M</v>
      </c>
      <c r="L47" t="str">
        <f t="shared" si="44"/>
        <v>City of Stoke AC</v>
      </c>
      <c r="M47" s="21" t="str">
        <f t="shared" si="15"/>
        <v>U15</v>
      </c>
      <c r="N47" s="21" t="str">
        <f t="shared" si="16"/>
        <v>M</v>
      </c>
      <c r="O47" s="21" t="str">
        <f t="shared" si="17"/>
        <v>High</v>
      </c>
      <c r="P47" s="3" t="str">
        <f t="shared" ref="P47:P104" si="64">IF(OR(LEFT(O47,4)="Long",LEFT(O47,4)="High", LEFT(O47,4)="Shot"),"ok","ERROR")</f>
        <v>ok</v>
      </c>
      <c r="Q47" s="20" t="str">
        <f t="shared" ref="Q47:Q104" si="65">IF($F47="","-",IF(ISNA(VLOOKUP(I47,Entry_names,1,FALSE)),"error","ok"))</f>
        <v>ok</v>
      </c>
      <c r="R47" s="20" t="str">
        <f t="shared" ref="R47:R104" si="66">IF($F47="","-",IF(J47=M47,"ok","QUERY"))</f>
        <v>ok</v>
      </c>
      <c r="S47" s="20" t="str">
        <f t="shared" ref="S47:S104" si="67">IF($F47="","-",IF(K47=N47,"ok","QUERY"))</f>
        <v>ok</v>
      </c>
      <c r="T47" s="21" t="str">
        <f t="shared" ref="T47:T104" si="68">I47&amp;O47</f>
        <v>Dominic FelixHigh</v>
      </c>
      <c r="U47" s="24">
        <f t="shared" ref="U47:U104" si="69">IF(AND(G47=G46,E47&lt;&gt;E46),U46-0.0001,G47)</f>
        <v>1.75</v>
      </c>
      <c r="V47" s="21">
        <f t="shared" ref="V47:V104" si="70">COUNTIFS(K$2:K$1003,"="&amp;K47,J$2:J$1003,"="&amp;J47,O$2:O$1003,"="&amp;O47,U$2:U$1003,"&gt;"&amp;U47)+1</f>
        <v>1</v>
      </c>
    </row>
    <row r="48" spans="1:22">
      <c r="E48" s="7">
        <v>2</v>
      </c>
      <c r="F48" s="118">
        <v>160</v>
      </c>
      <c r="G48" s="90">
        <v>1.65</v>
      </c>
      <c r="H48" s="91">
        <f t="shared" si="63"/>
        <v>5</v>
      </c>
      <c r="I48" t="str">
        <f t="shared" si="41"/>
        <v>Benjamin Jackson</v>
      </c>
      <c r="J48" s="7" t="str">
        <f t="shared" si="42"/>
        <v>U15</v>
      </c>
      <c r="K48" s="7" t="str">
        <f t="shared" si="43"/>
        <v>M</v>
      </c>
      <c r="L48" t="str">
        <f t="shared" si="44"/>
        <v>Wakefield District Harriers &amp;AC</v>
      </c>
      <c r="M48" s="21" t="str">
        <f t="shared" si="15"/>
        <v>U15</v>
      </c>
      <c r="N48" s="21" t="str">
        <f t="shared" si="16"/>
        <v>M</v>
      </c>
      <c r="O48" s="21" t="str">
        <f t="shared" si="17"/>
        <v>High</v>
      </c>
      <c r="P48" s="3" t="str">
        <f t="shared" si="64"/>
        <v>ok</v>
      </c>
      <c r="Q48" s="20" t="str">
        <f t="shared" si="65"/>
        <v>ok</v>
      </c>
      <c r="R48" s="20" t="str">
        <f t="shared" si="66"/>
        <v>ok</v>
      </c>
      <c r="S48" s="20" t="str">
        <f t="shared" si="67"/>
        <v>ok</v>
      </c>
      <c r="T48" s="21" t="str">
        <f t="shared" si="68"/>
        <v>Benjamin JacksonHigh</v>
      </c>
      <c r="U48" s="24">
        <f t="shared" si="69"/>
        <v>1.65</v>
      </c>
      <c r="V48" s="21">
        <f t="shared" si="70"/>
        <v>2</v>
      </c>
    </row>
    <row r="49" spans="1:22">
      <c r="E49" s="7">
        <v>3</v>
      </c>
      <c r="F49" s="118">
        <v>387</v>
      </c>
      <c r="G49" s="90">
        <v>1.6</v>
      </c>
      <c r="H49" s="91">
        <f t="shared" si="63"/>
        <v>4</v>
      </c>
      <c r="I49" t="str">
        <f t="shared" si="41"/>
        <v>Daniel Pal</v>
      </c>
      <c r="J49" s="7" t="str">
        <f t="shared" si="42"/>
        <v>U15</v>
      </c>
      <c r="K49" s="7" t="str">
        <f t="shared" si="43"/>
        <v>M</v>
      </c>
      <c r="L49" t="str">
        <f t="shared" si="44"/>
        <v>Vale of York Athletics Community</v>
      </c>
      <c r="M49" s="21" t="str">
        <f t="shared" si="15"/>
        <v>U15</v>
      </c>
      <c r="N49" s="21" t="str">
        <f t="shared" si="16"/>
        <v>M</v>
      </c>
      <c r="O49" s="21" t="str">
        <f t="shared" si="17"/>
        <v>High</v>
      </c>
      <c r="P49" s="3" t="str">
        <f t="shared" si="64"/>
        <v>ok</v>
      </c>
      <c r="Q49" s="20" t="str">
        <f t="shared" si="65"/>
        <v>ok</v>
      </c>
      <c r="R49" s="20" t="str">
        <f t="shared" si="66"/>
        <v>ok</v>
      </c>
      <c r="S49" s="20" t="str">
        <f t="shared" si="67"/>
        <v>ok</v>
      </c>
      <c r="T49" s="21" t="str">
        <f t="shared" si="68"/>
        <v>Daniel PalHigh</v>
      </c>
      <c r="U49" s="24">
        <f t="shared" si="69"/>
        <v>1.6</v>
      </c>
      <c r="V49" s="21">
        <f t="shared" si="70"/>
        <v>3</v>
      </c>
    </row>
    <row r="50" spans="1:22">
      <c r="E50" s="7">
        <v>4</v>
      </c>
      <c r="F50" s="118">
        <v>158</v>
      </c>
      <c r="G50" s="90">
        <v>1.5</v>
      </c>
      <c r="H50" s="91">
        <f t="shared" si="63"/>
        <v>3</v>
      </c>
      <c r="I50" t="str">
        <f t="shared" si="41"/>
        <v>Oliver Gee</v>
      </c>
      <c r="J50" s="7" t="str">
        <f t="shared" si="42"/>
        <v>U15</v>
      </c>
      <c r="K50" s="7" t="str">
        <f t="shared" si="43"/>
        <v>M</v>
      </c>
      <c r="L50" t="str">
        <f t="shared" si="44"/>
        <v>Wakefield District Harriers &amp;AC</v>
      </c>
      <c r="M50" s="21" t="str">
        <f t="shared" si="15"/>
        <v>U15</v>
      </c>
      <c r="N50" s="21" t="str">
        <f t="shared" si="16"/>
        <v>M</v>
      </c>
      <c r="O50" s="21" t="str">
        <f t="shared" si="17"/>
        <v>High</v>
      </c>
      <c r="P50" s="3" t="str">
        <f t="shared" si="64"/>
        <v>ok</v>
      </c>
      <c r="Q50" s="20" t="str">
        <f t="shared" si="65"/>
        <v>ok</v>
      </c>
      <c r="R50" s="20" t="str">
        <f t="shared" si="66"/>
        <v>ok</v>
      </c>
      <c r="S50" s="20" t="str">
        <f t="shared" si="67"/>
        <v>ok</v>
      </c>
      <c r="T50" s="21" t="str">
        <f t="shared" si="68"/>
        <v>Oliver GeeHigh</v>
      </c>
      <c r="U50" s="24">
        <f t="shared" si="69"/>
        <v>1.5</v>
      </c>
      <c r="V50" s="21">
        <f t="shared" si="70"/>
        <v>4</v>
      </c>
    </row>
    <row r="51" spans="1:22">
      <c r="E51" s="7">
        <v>5</v>
      </c>
      <c r="F51" s="118">
        <v>390</v>
      </c>
      <c r="G51" s="90">
        <v>1.35</v>
      </c>
      <c r="H51" s="91">
        <f t="shared" si="63"/>
        <v>2</v>
      </c>
      <c r="I51" t="str">
        <f t="shared" si="41"/>
        <v>Zeekie Yansaneh</v>
      </c>
      <c r="J51" s="7" t="str">
        <f t="shared" si="42"/>
        <v>U15</v>
      </c>
      <c r="K51" s="7" t="str">
        <f t="shared" si="43"/>
        <v>M</v>
      </c>
      <c r="L51" t="str">
        <f t="shared" si="44"/>
        <v>Rothwell Harriers &amp;AC</v>
      </c>
      <c r="M51" s="21" t="str">
        <f t="shared" si="15"/>
        <v>U15</v>
      </c>
      <c r="N51" s="21" t="str">
        <f t="shared" si="16"/>
        <v>M</v>
      </c>
      <c r="O51" s="21" t="str">
        <f t="shared" si="17"/>
        <v>High</v>
      </c>
      <c r="P51" s="3" t="str">
        <f t="shared" si="64"/>
        <v>ok</v>
      </c>
      <c r="Q51" s="20" t="str">
        <f t="shared" si="65"/>
        <v>ok</v>
      </c>
      <c r="R51" s="20" t="str">
        <f t="shared" si="66"/>
        <v>ok</v>
      </c>
      <c r="S51" s="20" t="str">
        <f t="shared" si="67"/>
        <v>ok</v>
      </c>
      <c r="T51" s="21" t="str">
        <f t="shared" si="68"/>
        <v>Zeekie YansanehHigh</v>
      </c>
      <c r="U51" s="24">
        <f t="shared" si="69"/>
        <v>1.35</v>
      </c>
      <c r="V51" s="21">
        <f t="shared" si="70"/>
        <v>5</v>
      </c>
    </row>
    <row r="52" spans="1:22">
      <c r="E52" s="7">
        <v>5</v>
      </c>
      <c r="F52" s="118">
        <v>191</v>
      </c>
      <c r="G52" s="90">
        <v>1.35</v>
      </c>
      <c r="H52" s="91">
        <f t="shared" si="63"/>
        <v>2</v>
      </c>
      <c r="I52" t="str">
        <f t="shared" si="41"/>
        <v>Elliot Brownbridge</v>
      </c>
      <c r="J52" s="7" t="str">
        <f t="shared" si="42"/>
        <v>U15</v>
      </c>
      <c r="K52" s="7" t="str">
        <f t="shared" si="43"/>
        <v>M</v>
      </c>
      <c r="L52" t="str">
        <f t="shared" si="44"/>
        <v>Vale of York Athletics Community</v>
      </c>
      <c r="M52" s="21" t="str">
        <f t="shared" si="15"/>
        <v>U15</v>
      </c>
      <c r="N52" s="21" t="str">
        <f t="shared" si="16"/>
        <v>M</v>
      </c>
      <c r="O52" s="21" t="str">
        <f t="shared" si="17"/>
        <v>High</v>
      </c>
      <c r="P52" s="3" t="str">
        <f t="shared" si="64"/>
        <v>ok</v>
      </c>
      <c r="Q52" s="20" t="str">
        <f t="shared" si="65"/>
        <v>ok</v>
      </c>
      <c r="R52" s="20" t="str">
        <f t="shared" si="66"/>
        <v>ok</v>
      </c>
      <c r="S52" s="20" t="str">
        <f t="shared" si="67"/>
        <v>ok</v>
      </c>
      <c r="T52" s="21" t="str">
        <f t="shared" si="68"/>
        <v>Elliot BrownbridgeHigh</v>
      </c>
      <c r="U52" s="24">
        <f t="shared" si="69"/>
        <v>1.35</v>
      </c>
      <c r="V52" s="21">
        <f t="shared" si="70"/>
        <v>5</v>
      </c>
    </row>
    <row r="53" spans="1:22">
      <c r="E53" s="7">
        <v>7</v>
      </c>
      <c r="F53" s="118">
        <v>973</v>
      </c>
      <c r="G53" s="90">
        <v>1.25</v>
      </c>
      <c r="H53" s="91" t="str">
        <f t="shared" si="63"/>
        <v/>
      </c>
      <c r="I53" t="str">
        <f t="shared" si="41"/>
        <v>Finley Clegg</v>
      </c>
      <c r="J53" s="7" t="str">
        <f t="shared" si="42"/>
        <v>U15</v>
      </c>
      <c r="K53" s="7" t="str">
        <f t="shared" si="43"/>
        <v>M</v>
      </c>
      <c r="L53" t="str">
        <f t="shared" si="44"/>
        <v>Denby Dale AC</v>
      </c>
      <c r="M53" s="21" t="str">
        <f t="shared" si="15"/>
        <v>U15</v>
      </c>
      <c r="N53" s="21" t="str">
        <f t="shared" si="16"/>
        <v>M</v>
      </c>
      <c r="O53" s="21" t="str">
        <f t="shared" si="17"/>
        <v>High</v>
      </c>
      <c r="P53" s="3" t="str">
        <f t="shared" si="64"/>
        <v>ok</v>
      </c>
      <c r="Q53" s="20" t="str">
        <f t="shared" si="65"/>
        <v>ok</v>
      </c>
      <c r="R53" s="20" t="str">
        <f t="shared" si="66"/>
        <v>ok</v>
      </c>
      <c r="S53" s="20" t="str">
        <f t="shared" si="67"/>
        <v>ok</v>
      </c>
      <c r="T53" s="21" t="str">
        <f t="shared" si="68"/>
        <v>Finley CleggHigh</v>
      </c>
      <c r="U53" s="24">
        <f t="shared" si="69"/>
        <v>1.25</v>
      </c>
      <c r="V53" s="21">
        <f t="shared" si="70"/>
        <v>7</v>
      </c>
    </row>
    <row r="54" spans="1:22">
      <c r="E54" s="7">
        <v>8</v>
      </c>
      <c r="F54" s="118">
        <v>921</v>
      </c>
      <c r="G54" s="90">
        <v>1.2</v>
      </c>
      <c r="H54" s="91" t="str">
        <f t="shared" si="63"/>
        <v/>
      </c>
      <c r="I54" t="str">
        <f t="shared" si="41"/>
        <v>Harris Adam</v>
      </c>
      <c r="J54" s="7" t="str">
        <f t="shared" si="42"/>
        <v>U15</v>
      </c>
      <c r="K54" s="7" t="str">
        <f t="shared" si="43"/>
        <v>M</v>
      </c>
      <c r="L54" t="str">
        <f t="shared" si="44"/>
        <v>Wakefield District Harriers &amp;AC</v>
      </c>
      <c r="M54" s="21" t="str">
        <f t="shared" si="15"/>
        <v>U15</v>
      </c>
      <c r="N54" s="21" t="str">
        <f t="shared" si="16"/>
        <v>M</v>
      </c>
      <c r="O54" s="21" t="str">
        <f t="shared" si="17"/>
        <v>High</v>
      </c>
      <c r="P54" s="3" t="str">
        <f t="shared" si="64"/>
        <v>ok</v>
      </c>
      <c r="Q54" s="20" t="str">
        <f t="shared" si="65"/>
        <v>ok</v>
      </c>
      <c r="R54" s="20" t="str">
        <f t="shared" si="66"/>
        <v>ok</v>
      </c>
      <c r="S54" s="20" t="str">
        <f t="shared" si="67"/>
        <v>ok</v>
      </c>
      <c r="T54" s="21" t="str">
        <f t="shared" si="68"/>
        <v>Harris AdamHigh</v>
      </c>
      <c r="U54" s="24">
        <f t="shared" si="69"/>
        <v>1.2</v>
      </c>
      <c r="V54" s="21">
        <f t="shared" si="70"/>
        <v>8</v>
      </c>
    </row>
    <row r="55" spans="1:22">
      <c r="F55" s="118"/>
      <c r="H55" s="91" t="str">
        <f t="shared" si="63"/>
        <v>-</v>
      </c>
      <c r="I55" t="str">
        <f t="shared" si="41"/>
        <v>-</v>
      </c>
      <c r="J55" s="7" t="str">
        <f t="shared" si="42"/>
        <v>-</v>
      </c>
      <c r="K55" s="7" t="str">
        <f t="shared" si="43"/>
        <v>-</v>
      </c>
      <c r="L55" t="str">
        <f t="shared" si="44"/>
        <v>-</v>
      </c>
      <c r="M55" s="21" t="str">
        <f t="shared" si="15"/>
        <v>U15</v>
      </c>
      <c r="N55" s="21" t="str">
        <f t="shared" si="16"/>
        <v>M</v>
      </c>
      <c r="O55" s="21" t="str">
        <f t="shared" si="17"/>
        <v>High</v>
      </c>
      <c r="P55" s="3" t="str">
        <f t="shared" si="64"/>
        <v>ok</v>
      </c>
      <c r="Q55" s="20" t="str">
        <f t="shared" si="65"/>
        <v>-</v>
      </c>
      <c r="R55" s="20" t="str">
        <f t="shared" si="66"/>
        <v>-</v>
      </c>
      <c r="S55" s="20" t="str">
        <f t="shared" si="67"/>
        <v>-</v>
      </c>
      <c r="T55" s="21" t="str">
        <f t="shared" si="68"/>
        <v>-High</v>
      </c>
      <c r="U55" s="24">
        <f t="shared" si="69"/>
        <v>0</v>
      </c>
      <c r="V55" s="21">
        <f t="shared" si="70"/>
        <v>1</v>
      </c>
    </row>
    <row r="56" spans="1:22">
      <c r="F56" s="118"/>
      <c r="H56" s="91" t="str">
        <f t="shared" si="63"/>
        <v>-</v>
      </c>
      <c r="I56" t="str">
        <f t="shared" si="41"/>
        <v>-</v>
      </c>
      <c r="J56" s="7" t="str">
        <f t="shared" si="42"/>
        <v>-</v>
      </c>
      <c r="K56" s="7" t="str">
        <f t="shared" si="43"/>
        <v>-</v>
      </c>
      <c r="L56" t="str">
        <f t="shared" si="44"/>
        <v>-</v>
      </c>
      <c r="M56" s="21" t="str">
        <f t="shared" si="15"/>
        <v>U15</v>
      </c>
      <c r="N56" s="21" t="str">
        <f t="shared" si="16"/>
        <v>M</v>
      </c>
      <c r="O56" s="21" t="str">
        <f t="shared" si="17"/>
        <v>High</v>
      </c>
      <c r="P56" s="3" t="str">
        <f t="shared" si="64"/>
        <v>ok</v>
      </c>
      <c r="Q56" s="20" t="str">
        <f t="shared" si="65"/>
        <v>-</v>
      </c>
      <c r="R56" s="20" t="str">
        <f t="shared" si="66"/>
        <v>-</v>
      </c>
      <c r="S56" s="20" t="str">
        <f t="shared" si="67"/>
        <v>-</v>
      </c>
      <c r="T56" s="21" t="str">
        <f t="shared" si="68"/>
        <v>-High</v>
      </c>
      <c r="U56" s="24">
        <f t="shared" si="69"/>
        <v>0</v>
      </c>
      <c r="V56" s="21">
        <f t="shared" si="70"/>
        <v>1</v>
      </c>
    </row>
    <row r="57" spans="1:22">
      <c r="A57" t="s">
        <v>65</v>
      </c>
      <c r="B57" t="s">
        <v>28</v>
      </c>
      <c r="C57" t="s">
        <v>181</v>
      </c>
      <c r="E57" s="7">
        <v>1</v>
      </c>
      <c r="F57" s="118">
        <v>988</v>
      </c>
      <c r="G57" s="90">
        <v>9.7899999999999991</v>
      </c>
      <c r="H57" s="91">
        <f t="shared" ref="H57:H72" si="71">IF(P57="error","ERR",IF(F57="","-",IF(V57=1,7,IF(V57&gt;6,"",7-V57))))</f>
        <v>7</v>
      </c>
      <c r="I57" t="str">
        <f t="shared" ref="I57:I72" si="72">IF($F57="","-",VLOOKUP($F57,Entry_numbers,2,FALSE))</f>
        <v>Summer Biggs</v>
      </c>
      <c r="J57" s="7" t="str">
        <f t="shared" ref="J57:J72" si="73">IF($F57="","-",VLOOKUP($F57,Entry_numbers,21,FALSE))</f>
        <v>U13</v>
      </c>
      <c r="K57" s="7" t="str">
        <f t="shared" ref="K57:K72" si="74">IF($F57="","-",VLOOKUP($F57,Entry_numbers,20,FALSE))</f>
        <v>F</v>
      </c>
      <c r="L57" t="str">
        <f t="shared" ref="L57:L72" si="75">IF($F57="","-",VLOOKUP($F57,Entry_numbers,3,FALSE))</f>
        <v>Amber Valley &amp; Erewash AC</v>
      </c>
      <c r="M57" s="21" t="str">
        <f t="shared" si="15"/>
        <v>U13</v>
      </c>
      <c r="N57" s="21" t="str">
        <f t="shared" si="16"/>
        <v>F</v>
      </c>
      <c r="O57" s="21" t="str">
        <f t="shared" si="17"/>
        <v>Shot</v>
      </c>
      <c r="P57" s="3" t="str">
        <f t="shared" ref="P57:P72" si="76">IF(OR(LEFT(O57,4)="Long",LEFT(O57,4)="High", LEFT(O57,4)="Shot"),"ok","ERROR")</f>
        <v>ok</v>
      </c>
      <c r="Q57" s="20" t="str">
        <f t="shared" ref="Q57:Q72" si="77">IF($F57="","-",IF(ISNA(VLOOKUP(I57,Entry_names,1,FALSE)),"error","ok"))</f>
        <v>ok</v>
      </c>
      <c r="R57" s="20" t="str">
        <f t="shared" ref="R57:R72" si="78">IF($F57="","-",IF(J57=M57,"ok","QUERY"))</f>
        <v>ok</v>
      </c>
      <c r="S57" s="20" t="str">
        <f t="shared" si="67"/>
        <v>ok</v>
      </c>
      <c r="T57" s="21" t="str">
        <f t="shared" ref="T57:T72" si="79">I57&amp;O57</f>
        <v>Summer BiggsShot</v>
      </c>
      <c r="U57" s="24">
        <f t="shared" ref="U57:U72" si="80">IF(AND(G57=G56,E57&lt;&gt;E56),U56-0.0001,G57)</f>
        <v>9.7899999999999991</v>
      </c>
      <c r="V57" s="21">
        <f t="shared" ref="V57:V72" si="81">COUNTIFS(K$2:K$1003,"="&amp;K57,J$2:J$1003,"="&amp;J57,O$2:O$1003,"="&amp;O57,U$2:U$1003,"&gt;"&amp;U57)+1</f>
        <v>1</v>
      </c>
    </row>
    <row r="58" spans="1:22">
      <c r="E58" s="7">
        <v>2</v>
      </c>
      <c r="F58" s="118">
        <v>902</v>
      </c>
      <c r="G58" s="90">
        <v>6.35</v>
      </c>
      <c r="H58" s="91">
        <f t="shared" si="71"/>
        <v>5</v>
      </c>
      <c r="I58" t="str">
        <f t="shared" si="72"/>
        <v>Grace Torossian</v>
      </c>
      <c r="J58" s="7" t="str">
        <f t="shared" si="73"/>
        <v>U13</v>
      </c>
      <c r="K58" s="7" t="str">
        <f t="shared" si="74"/>
        <v>F</v>
      </c>
      <c r="L58" t="str">
        <f t="shared" si="75"/>
        <v>Wakefield District Harriers &amp;AC</v>
      </c>
      <c r="M58" s="21" t="str">
        <f t="shared" si="15"/>
        <v>U13</v>
      </c>
      <c r="N58" s="21" t="str">
        <f t="shared" si="16"/>
        <v>F</v>
      </c>
      <c r="O58" s="21" t="str">
        <f t="shared" si="17"/>
        <v>Shot</v>
      </c>
      <c r="P58" s="3" t="str">
        <f t="shared" si="76"/>
        <v>ok</v>
      </c>
      <c r="Q58" s="20" t="str">
        <f t="shared" si="77"/>
        <v>ok</v>
      </c>
      <c r="R58" s="20" t="str">
        <f t="shared" si="78"/>
        <v>ok</v>
      </c>
      <c r="S58" s="20" t="str">
        <f t="shared" si="67"/>
        <v>ok</v>
      </c>
      <c r="T58" s="21" t="str">
        <f t="shared" si="79"/>
        <v>Grace TorossianShot</v>
      </c>
      <c r="U58" s="24">
        <f t="shared" si="80"/>
        <v>6.35</v>
      </c>
      <c r="V58" s="21">
        <f t="shared" si="81"/>
        <v>2</v>
      </c>
    </row>
    <row r="59" spans="1:22">
      <c r="E59" s="7">
        <v>3</v>
      </c>
      <c r="F59" s="118">
        <v>917</v>
      </c>
      <c r="G59" s="90">
        <v>6.3</v>
      </c>
      <c r="H59" s="91">
        <f t="shared" si="71"/>
        <v>4</v>
      </c>
      <c r="I59" t="str">
        <f t="shared" si="72"/>
        <v>Ava O'Driscoll</v>
      </c>
      <c r="J59" s="7" t="str">
        <f t="shared" si="73"/>
        <v>U13</v>
      </c>
      <c r="K59" s="7" t="str">
        <f t="shared" si="74"/>
        <v>F</v>
      </c>
      <c r="L59" t="str">
        <f t="shared" si="75"/>
        <v>Hallamshire Harriers Sheffield</v>
      </c>
      <c r="M59" s="21" t="str">
        <f t="shared" si="15"/>
        <v>U13</v>
      </c>
      <c r="N59" s="21" t="str">
        <f t="shared" si="16"/>
        <v>F</v>
      </c>
      <c r="O59" s="21" t="str">
        <f t="shared" si="17"/>
        <v>Shot</v>
      </c>
      <c r="P59" s="3" t="str">
        <f t="shared" si="76"/>
        <v>ok</v>
      </c>
      <c r="Q59" s="20" t="str">
        <f t="shared" si="77"/>
        <v>ok</v>
      </c>
      <c r="R59" s="20" t="str">
        <f t="shared" si="78"/>
        <v>ok</v>
      </c>
      <c r="S59" s="20" t="str">
        <f t="shared" si="67"/>
        <v>ok</v>
      </c>
      <c r="T59" s="21" t="str">
        <f t="shared" si="79"/>
        <v>Ava O'DriscollShot</v>
      </c>
      <c r="U59" s="24">
        <f t="shared" si="80"/>
        <v>6.3</v>
      </c>
      <c r="V59" s="21">
        <f t="shared" si="81"/>
        <v>3</v>
      </c>
    </row>
    <row r="60" spans="1:22">
      <c r="E60" s="7">
        <v>4</v>
      </c>
      <c r="F60" s="118">
        <v>908</v>
      </c>
      <c r="G60" s="90">
        <v>6.3</v>
      </c>
      <c r="H60" s="91">
        <f t="shared" si="71"/>
        <v>3</v>
      </c>
      <c r="I60" t="str">
        <f t="shared" si="72"/>
        <v>Amelie Cole</v>
      </c>
      <c r="J60" s="7" t="str">
        <f t="shared" si="73"/>
        <v>U13</v>
      </c>
      <c r="K60" s="7" t="str">
        <f t="shared" si="74"/>
        <v>F</v>
      </c>
      <c r="L60" t="str">
        <f t="shared" si="75"/>
        <v>Kingston Upon Hull AC</v>
      </c>
      <c r="M60" s="21" t="str">
        <f t="shared" si="15"/>
        <v>U13</v>
      </c>
      <c r="N60" s="21" t="str">
        <f t="shared" si="16"/>
        <v>F</v>
      </c>
      <c r="O60" s="21" t="str">
        <f t="shared" si="17"/>
        <v>Shot</v>
      </c>
      <c r="P60" s="3" t="str">
        <f t="shared" si="76"/>
        <v>ok</v>
      </c>
      <c r="Q60" s="20" t="str">
        <f t="shared" si="77"/>
        <v>ok</v>
      </c>
      <c r="R60" s="20" t="str">
        <f t="shared" si="78"/>
        <v>ok</v>
      </c>
      <c r="S60" s="20" t="str">
        <f t="shared" si="67"/>
        <v>ok</v>
      </c>
      <c r="T60" s="21" t="str">
        <f t="shared" si="79"/>
        <v>Amelie ColeShot</v>
      </c>
      <c r="U60" s="24">
        <f t="shared" si="80"/>
        <v>6.2999000000000001</v>
      </c>
      <c r="V60" s="21">
        <f t="shared" si="81"/>
        <v>4</v>
      </c>
    </row>
    <row r="61" spans="1:22">
      <c r="E61" s="7">
        <v>5</v>
      </c>
      <c r="F61" s="118">
        <v>993</v>
      </c>
      <c r="G61" s="90">
        <v>6.22</v>
      </c>
      <c r="H61" s="91">
        <f t="shared" si="71"/>
        <v>2</v>
      </c>
      <c r="I61" t="str">
        <f t="shared" si="72"/>
        <v>Essie McGarrigle</v>
      </c>
      <c r="J61" s="7" t="str">
        <f t="shared" si="73"/>
        <v>U13</v>
      </c>
      <c r="K61" s="7" t="str">
        <f t="shared" si="74"/>
        <v>F</v>
      </c>
      <c r="L61" t="str">
        <f t="shared" si="75"/>
        <v>Hallamshire Harriers Sheffield</v>
      </c>
      <c r="M61" s="21" t="str">
        <f t="shared" si="15"/>
        <v>U13</v>
      </c>
      <c r="N61" s="21" t="str">
        <f t="shared" si="16"/>
        <v>F</v>
      </c>
      <c r="O61" s="21" t="str">
        <f t="shared" si="17"/>
        <v>Shot</v>
      </c>
      <c r="P61" s="3" t="str">
        <f t="shared" si="76"/>
        <v>ok</v>
      </c>
      <c r="Q61" s="20" t="str">
        <f t="shared" si="77"/>
        <v>ok</v>
      </c>
      <c r="R61" s="20" t="str">
        <f t="shared" si="78"/>
        <v>ok</v>
      </c>
      <c r="S61" s="20" t="str">
        <f t="shared" si="67"/>
        <v>ok</v>
      </c>
      <c r="T61" s="21" t="str">
        <f t="shared" si="79"/>
        <v>Essie McGarrigleShot</v>
      </c>
      <c r="U61" s="24">
        <f t="shared" si="80"/>
        <v>6.22</v>
      </c>
      <c r="V61" s="21">
        <f t="shared" si="81"/>
        <v>5</v>
      </c>
    </row>
    <row r="62" spans="1:22">
      <c r="E62" s="7">
        <v>6</v>
      </c>
      <c r="F62" s="118">
        <v>918</v>
      </c>
      <c r="G62" s="90">
        <v>5.91</v>
      </c>
      <c r="H62" s="91">
        <f t="shared" si="71"/>
        <v>1</v>
      </c>
      <c r="I62" t="str">
        <f t="shared" si="72"/>
        <v>Sophie Watkins</v>
      </c>
      <c r="J62" s="7" t="str">
        <f t="shared" si="73"/>
        <v>U13</v>
      </c>
      <c r="K62" s="7" t="str">
        <f t="shared" si="74"/>
        <v>F</v>
      </c>
      <c r="L62" t="str">
        <f t="shared" si="75"/>
        <v>Holmfirth Harriers</v>
      </c>
      <c r="M62" s="21" t="str">
        <f t="shared" si="15"/>
        <v>U13</v>
      </c>
      <c r="N62" s="21" t="str">
        <f t="shared" si="16"/>
        <v>F</v>
      </c>
      <c r="O62" s="21" t="str">
        <f t="shared" si="17"/>
        <v>Shot</v>
      </c>
      <c r="P62" s="3" t="str">
        <f t="shared" si="76"/>
        <v>ok</v>
      </c>
      <c r="Q62" s="20" t="str">
        <f t="shared" si="77"/>
        <v>ok</v>
      </c>
      <c r="R62" s="20" t="str">
        <f t="shared" si="78"/>
        <v>ok</v>
      </c>
      <c r="S62" s="20" t="str">
        <f t="shared" si="67"/>
        <v>ok</v>
      </c>
      <c r="T62" s="21" t="str">
        <f t="shared" si="79"/>
        <v>Sophie WatkinsShot</v>
      </c>
      <c r="U62" s="24">
        <f t="shared" si="80"/>
        <v>5.91</v>
      </c>
      <c r="V62" s="21">
        <f t="shared" si="81"/>
        <v>6</v>
      </c>
    </row>
    <row r="63" spans="1:22">
      <c r="E63" s="7">
        <v>7</v>
      </c>
      <c r="F63" s="118">
        <v>906</v>
      </c>
      <c r="G63" s="90">
        <v>5.67</v>
      </c>
      <c r="H63" s="91" t="str">
        <f t="shared" si="71"/>
        <v/>
      </c>
      <c r="I63" t="str">
        <f t="shared" si="72"/>
        <v>Matilda Shaw</v>
      </c>
      <c r="J63" s="7" t="str">
        <f t="shared" si="73"/>
        <v>U13</v>
      </c>
      <c r="K63" s="7" t="str">
        <f t="shared" si="74"/>
        <v>F</v>
      </c>
      <c r="L63" t="str">
        <f t="shared" si="75"/>
        <v>Wakefield District Harriers &amp;AC</v>
      </c>
      <c r="M63" s="21" t="str">
        <f t="shared" si="15"/>
        <v>U13</v>
      </c>
      <c r="N63" s="21" t="str">
        <f t="shared" si="16"/>
        <v>F</v>
      </c>
      <c r="O63" s="21" t="str">
        <f t="shared" si="17"/>
        <v>Shot</v>
      </c>
      <c r="P63" s="3" t="str">
        <f t="shared" si="76"/>
        <v>ok</v>
      </c>
      <c r="Q63" s="20" t="str">
        <f t="shared" si="77"/>
        <v>ok</v>
      </c>
      <c r="R63" s="20" t="str">
        <f t="shared" si="78"/>
        <v>ok</v>
      </c>
      <c r="S63" s="20" t="str">
        <f t="shared" si="67"/>
        <v>ok</v>
      </c>
      <c r="T63" s="21" t="str">
        <f t="shared" si="79"/>
        <v>Matilda ShawShot</v>
      </c>
      <c r="U63" s="24">
        <f t="shared" si="80"/>
        <v>5.67</v>
      </c>
      <c r="V63" s="21">
        <f t="shared" si="81"/>
        <v>7</v>
      </c>
    </row>
    <row r="64" spans="1:22">
      <c r="E64" s="7">
        <v>8</v>
      </c>
      <c r="F64" s="118">
        <v>975</v>
      </c>
      <c r="G64" s="90">
        <v>5.65</v>
      </c>
      <c r="H64" s="91" t="str">
        <f t="shared" si="71"/>
        <v/>
      </c>
      <c r="I64" t="str">
        <f t="shared" si="72"/>
        <v>Holly Swanborough</v>
      </c>
      <c r="J64" s="7" t="str">
        <f t="shared" si="73"/>
        <v>U13</v>
      </c>
      <c r="K64" s="7" t="str">
        <f t="shared" si="74"/>
        <v>F</v>
      </c>
      <c r="L64" t="str">
        <f t="shared" si="75"/>
        <v>Kingston Upon Hull AC</v>
      </c>
      <c r="M64" s="21" t="str">
        <f t="shared" si="15"/>
        <v>U13</v>
      </c>
      <c r="N64" s="21" t="str">
        <f t="shared" si="16"/>
        <v>F</v>
      </c>
      <c r="O64" s="21" t="str">
        <f t="shared" si="17"/>
        <v>Shot</v>
      </c>
      <c r="P64" s="3" t="str">
        <f t="shared" si="76"/>
        <v>ok</v>
      </c>
      <c r="Q64" s="20" t="str">
        <f t="shared" si="77"/>
        <v>ok</v>
      </c>
      <c r="R64" s="20" t="str">
        <f t="shared" si="78"/>
        <v>ok</v>
      </c>
      <c r="S64" s="20" t="str">
        <f t="shared" si="67"/>
        <v>ok</v>
      </c>
      <c r="T64" s="21" t="str">
        <f t="shared" si="79"/>
        <v>Holly SwanboroughShot</v>
      </c>
      <c r="U64" s="24">
        <f t="shared" si="80"/>
        <v>5.65</v>
      </c>
      <c r="V64" s="21">
        <f t="shared" si="81"/>
        <v>8</v>
      </c>
    </row>
    <row r="65" spans="1:22">
      <c r="E65" s="7">
        <v>9</v>
      </c>
      <c r="F65" s="118">
        <v>916</v>
      </c>
      <c r="G65" s="90">
        <v>5.51</v>
      </c>
      <c r="H65" s="91" t="str">
        <f t="shared" si="71"/>
        <v/>
      </c>
      <c r="I65" t="str">
        <f t="shared" si="72"/>
        <v>Hannah Adam</v>
      </c>
      <c r="J65" s="7" t="str">
        <f t="shared" si="73"/>
        <v>U13</v>
      </c>
      <c r="K65" s="7" t="str">
        <f t="shared" si="74"/>
        <v>F</v>
      </c>
      <c r="L65" t="str">
        <f t="shared" si="75"/>
        <v>Wakefield District Harriers &amp;AC</v>
      </c>
      <c r="M65" s="21" t="str">
        <f t="shared" si="15"/>
        <v>U13</v>
      </c>
      <c r="N65" s="21" t="str">
        <f t="shared" si="16"/>
        <v>F</v>
      </c>
      <c r="O65" s="21" t="str">
        <f t="shared" si="17"/>
        <v>Shot</v>
      </c>
      <c r="P65" s="3" t="str">
        <f t="shared" si="76"/>
        <v>ok</v>
      </c>
      <c r="Q65" s="20" t="str">
        <f t="shared" si="77"/>
        <v>ok</v>
      </c>
      <c r="R65" s="20" t="str">
        <f t="shared" si="78"/>
        <v>ok</v>
      </c>
      <c r="S65" s="20" t="str">
        <f t="shared" si="67"/>
        <v>ok</v>
      </c>
      <c r="T65" s="21" t="str">
        <f t="shared" si="79"/>
        <v>Hannah AdamShot</v>
      </c>
      <c r="U65" s="24">
        <f t="shared" si="80"/>
        <v>5.51</v>
      </c>
      <c r="V65" s="21">
        <f t="shared" si="81"/>
        <v>9</v>
      </c>
    </row>
    <row r="66" spans="1:22">
      <c r="E66" s="7">
        <v>10</v>
      </c>
      <c r="F66" s="118">
        <v>915</v>
      </c>
      <c r="G66" s="90">
        <v>5.33</v>
      </c>
      <c r="H66" s="91" t="str">
        <f t="shared" si="71"/>
        <v/>
      </c>
      <c r="I66" t="str">
        <f t="shared" si="72"/>
        <v>Leticia De Jong</v>
      </c>
      <c r="J66" s="7" t="str">
        <f t="shared" si="73"/>
        <v>U13</v>
      </c>
      <c r="K66" s="7" t="str">
        <f t="shared" si="74"/>
        <v>F</v>
      </c>
      <c r="L66" t="str">
        <f t="shared" si="75"/>
        <v>Hallamshire Harriers Sheffield</v>
      </c>
      <c r="M66" s="21" t="str">
        <f t="shared" si="15"/>
        <v>U13</v>
      </c>
      <c r="N66" s="21" t="str">
        <f t="shared" si="16"/>
        <v>F</v>
      </c>
      <c r="O66" s="21" t="str">
        <f t="shared" si="17"/>
        <v>Shot</v>
      </c>
      <c r="P66" s="3" t="str">
        <f t="shared" si="76"/>
        <v>ok</v>
      </c>
      <c r="Q66" s="20" t="str">
        <f t="shared" si="77"/>
        <v>ok</v>
      </c>
      <c r="R66" s="20" t="str">
        <f t="shared" si="78"/>
        <v>ok</v>
      </c>
      <c r="S66" s="20" t="str">
        <f t="shared" si="67"/>
        <v>ok</v>
      </c>
      <c r="T66" s="21" t="str">
        <f t="shared" si="79"/>
        <v>Leticia De JongShot</v>
      </c>
      <c r="U66" s="24">
        <f t="shared" si="80"/>
        <v>5.33</v>
      </c>
      <c r="V66" s="21">
        <f t="shared" si="81"/>
        <v>10</v>
      </c>
    </row>
    <row r="67" spans="1:22">
      <c r="E67" s="7">
        <v>11</v>
      </c>
      <c r="F67" s="118">
        <v>905</v>
      </c>
      <c r="G67" s="90">
        <v>5.13</v>
      </c>
      <c r="H67" s="91" t="str">
        <f t="shared" si="71"/>
        <v/>
      </c>
      <c r="I67" t="str">
        <f t="shared" si="72"/>
        <v>Gabrielle Piliponis</v>
      </c>
      <c r="J67" s="7" t="str">
        <f t="shared" si="73"/>
        <v>U13</v>
      </c>
      <c r="K67" s="7" t="str">
        <f t="shared" si="74"/>
        <v>F</v>
      </c>
      <c r="L67" t="str">
        <f t="shared" si="75"/>
        <v>Bradford Airedale AC</v>
      </c>
      <c r="M67" s="21" t="str">
        <f t="shared" si="15"/>
        <v>U13</v>
      </c>
      <c r="N67" s="21" t="str">
        <f t="shared" si="16"/>
        <v>F</v>
      </c>
      <c r="O67" s="21" t="str">
        <f t="shared" si="17"/>
        <v>Shot</v>
      </c>
      <c r="P67" s="3" t="str">
        <f t="shared" si="76"/>
        <v>ok</v>
      </c>
      <c r="Q67" s="20" t="str">
        <f t="shared" si="77"/>
        <v>ok</v>
      </c>
      <c r="R67" s="20" t="str">
        <f t="shared" si="78"/>
        <v>ok</v>
      </c>
      <c r="S67" s="20" t="str">
        <f t="shared" si="67"/>
        <v>ok</v>
      </c>
      <c r="T67" s="21" t="str">
        <f t="shared" si="79"/>
        <v>Gabrielle PiliponisShot</v>
      </c>
      <c r="U67" s="24">
        <f t="shared" si="80"/>
        <v>5.13</v>
      </c>
      <c r="V67" s="21">
        <f t="shared" si="81"/>
        <v>11</v>
      </c>
    </row>
    <row r="68" spans="1:22">
      <c r="E68" s="7">
        <v>12</v>
      </c>
      <c r="F68" s="118">
        <v>91</v>
      </c>
      <c r="G68" s="90">
        <v>4.8899999999999997</v>
      </c>
      <c r="H68" s="91" t="str">
        <f t="shared" si="71"/>
        <v/>
      </c>
      <c r="I68" t="str">
        <f t="shared" si="72"/>
        <v>Arabella Hornby</v>
      </c>
      <c r="J68" s="7" t="str">
        <f t="shared" si="73"/>
        <v>U13</v>
      </c>
      <c r="K68" s="7" t="str">
        <f t="shared" si="74"/>
        <v>F</v>
      </c>
      <c r="L68" t="str">
        <f t="shared" si="75"/>
        <v>Kingston Upon Hull AC</v>
      </c>
      <c r="M68" s="21" t="str">
        <f t="shared" si="15"/>
        <v>U13</v>
      </c>
      <c r="N68" s="21" t="str">
        <f t="shared" si="16"/>
        <v>F</v>
      </c>
      <c r="O68" s="21" t="str">
        <f t="shared" si="17"/>
        <v>Shot</v>
      </c>
      <c r="P68" s="3" t="str">
        <f t="shared" si="76"/>
        <v>ok</v>
      </c>
      <c r="Q68" s="20" t="str">
        <f t="shared" si="77"/>
        <v>ok</v>
      </c>
      <c r="R68" s="20" t="str">
        <f t="shared" si="78"/>
        <v>ok</v>
      </c>
      <c r="S68" s="20" t="str">
        <f t="shared" si="67"/>
        <v>ok</v>
      </c>
      <c r="T68" s="21" t="str">
        <f t="shared" si="79"/>
        <v>Arabella HornbyShot</v>
      </c>
      <c r="U68" s="24">
        <f t="shared" si="80"/>
        <v>4.8899999999999997</v>
      </c>
      <c r="V68" s="21">
        <f t="shared" si="81"/>
        <v>12</v>
      </c>
    </row>
    <row r="69" spans="1:22">
      <c r="E69" s="7">
        <v>13</v>
      </c>
      <c r="F69" s="118">
        <v>979</v>
      </c>
      <c r="G69" s="90">
        <v>4.76</v>
      </c>
      <c r="H69" s="91" t="str">
        <f t="shared" si="71"/>
        <v/>
      </c>
      <c r="I69" t="str">
        <f t="shared" si="72"/>
        <v>Taryn Ollett</v>
      </c>
      <c r="J69" s="7" t="str">
        <f t="shared" si="73"/>
        <v>U13</v>
      </c>
      <c r="K69" s="7" t="str">
        <f t="shared" si="74"/>
        <v>F</v>
      </c>
      <c r="L69" t="str">
        <f t="shared" si="75"/>
        <v>Kingston Upon Hull AC</v>
      </c>
      <c r="M69" s="21" t="str">
        <f t="shared" ref="M69:M132" si="82">IF(A69="",M68,TRIM(LEFT(A69,4)))</f>
        <v>U13</v>
      </c>
      <c r="N69" s="21" t="str">
        <f t="shared" ref="N69:N132" si="83">IF(B69="",N68,TRIM(LEFT(B69,4)))</f>
        <v>F</v>
      </c>
      <c r="O69" s="21" t="str">
        <f t="shared" ref="O69:O132" si="84">IF(C69="",O68,TRIM(LEFT(C69,4)))</f>
        <v>Shot</v>
      </c>
      <c r="P69" s="3" t="str">
        <f t="shared" si="76"/>
        <v>ok</v>
      </c>
      <c r="Q69" s="20" t="str">
        <f t="shared" si="77"/>
        <v>ok</v>
      </c>
      <c r="R69" s="20" t="str">
        <f t="shared" si="78"/>
        <v>ok</v>
      </c>
      <c r="S69" s="20" t="str">
        <f t="shared" si="67"/>
        <v>ok</v>
      </c>
      <c r="T69" s="21" t="str">
        <f t="shared" si="79"/>
        <v>Taryn OllettShot</v>
      </c>
      <c r="U69" s="24">
        <f t="shared" si="80"/>
        <v>4.76</v>
      </c>
      <c r="V69" s="21">
        <f t="shared" si="81"/>
        <v>13</v>
      </c>
    </row>
    <row r="70" spans="1:22">
      <c r="E70" s="7">
        <v>14</v>
      </c>
      <c r="F70" s="118">
        <v>972</v>
      </c>
      <c r="G70" s="90">
        <v>4.5999999999999996</v>
      </c>
      <c r="H70" s="91" t="str">
        <f t="shared" si="71"/>
        <v/>
      </c>
      <c r="I70" t="str">
        <f t="shared" si="72"/>
        <v>Gabi Lauce</v>
      </c>
      <c r="J70" s="7" t="str">
        <f t="shared" si="73"/>
        <v>U13</v>
      </c>
      <c r="K70" s="7" t="str">
        <f t="shared" si="74"/>
        <v>F</v>
      </c>
      <c r="L70" t="str">
        <f t="shared" si="75"/>
        <v>Spenborough &amp; District AC</v>
      </c>
      <c r="M70" s="21" t="str">
        <f t="shared" si="82"/>
        <v>U13</v>
      </c>
      <c r="N70" s="21" t="str">
        <f t="shared" si="83"/>
        <v>F</v>
      </c>
      <c r="O70" s="21" t="str">
        <f t="shared" si="84"/>
        <v>Shot</v>
      </c>
      <c r="P70" s="3" t="str">
        <f t="shared" si="76"/>
        <v>ok</v>
      </c>
      <c r="Q70" s="20" t="str">
        <f t="shared" si="77"/>
        <v>ok</v>
      </c>
      <c r="R70" s="20" t="str">
        <f t="shared" si="78"/>
        <v>ok</v>
      </c>
      <c r="S70" s="20" t="str">
        <f t="shared" si="67"/>
        <v>ok</v>
      </c>
      <c r="T70" s="21" t="str">
        <f t="shared" si="79"/>
        <v>Gabi LauceShot</v>
      </c>
      <c r="U70" s="24">
        <f t="shared" si="80"/>
        <v>4.5999999999999996</v>
      </c>
      <c r="V70" s="21">
        <f t="shared" si="81"/>
        <v>14</v>
      </c>
    </row>
    <row r="71" spans="1:22">
      <c r="E71" s="7">
        <v>15</v>
      </c>
      <c r="F71" s="118">
        <v>199</v>
      </c>
      <c r="G71" s="90">
        <v>4.5599999999999996</v>
      </c>
      <c r="H71" s="91" t="str">
        <f t="shared" si="71"/>
        <v/>
      </c>
      <c r="I71" t="str">
        <f t="shared" si="72"/>
        <v>Lucy Hird</v>
      </c>
      <c r="J71" s="7" t="str">
        <f t="shared" si="73"/>
        <v>U13</v>
      </c>
      <c r="K71" s="7" t="str">
        <f t="shared" si="74"/>
        <v>F</v>
      </c>
      <c r="L71" t="str">
        <f t="shared" si="75"/>
        <v>Spenborough &amp; District AC</v>
      </c>
      <c r="M71" s="21" t="str">
        <f t="shared" si="82"/>
        <v>U13</v>
      </c>
      <c r="N71" s="21" t="str">
        <f t="shared" si="83"/>
        <v>F</v>
      </c>
      <c r="O71" s="21" t="str">
        <f t="shared" si="84"/>
        <v>Shot</v>
      </c>
      <c r="P71" s="3" t="str">
        <f t="shared" si="76"/>
        <v>ok</v>
      </c>
      <c r="Q71" s="20" t="str">
        <f t="shared" si="77"/>
        <v>ok</v>
      </c>
      <c r="R71" s="20" t="str">
        <f t="shared" si="78"/>
        <v>ok</v>
      </c>
      <c r="S71" s="20" t="str">
        <f t="shared" si="67"/>
        <v>ok</v>
      </c>
      <c r="T71" s="21" t="str">
        <f t="shared" si="79"/>
        <v>Lucy HirdShot</v>
      </c>
      <c r="U71" s="24">
        <f t="shared" si="80"/>
        <v>4.5599999999999996</v>
      </c>
      <c r="V71" s="21">
        <f t="shared" si="81"/>
        <v>15</v>
      </c>
    </row>
    <row r="72" spans="1:22">
      <c r="E72" s="7">
        <v>16</v>
      </c>
      <c r="F72" s="118">
        <v>389</v>
      </c>
      <c r="G72" s="90">
        <v>3.87</v>
      </c>
      <c r="H72" s="91" t="str">
        <f t="shared" si="71"/>
        <v/>
      </c>
      <c r="I72" t="str">
        <f t="shared" si="72"/>
        <v>Ezzie Yansaneh</v>
      </c>
      <c r="J72" s="7" t="str">
        <f t="shared" si="73"/>
        <v>U13</v>
      </c>
      <c r="K72" s="7" t="str">
        <f t="shared" si="74"/>
        <v>F</v>
      </c>
      <c r="L72" t="str">
        <f t="shared" si="75"/>
        <v>Rothwell Harriers &amp;AC</v>
      </c>
      <c r="M72" s="21" t="str">
        <f t="shared" si="82"/>
        <v>U13</v>
      </c>
      <c r="N72" s="21" t="str">
        <f t="shared" si="83"/>
        <v>F</v>
      </c>
      <c r="O72" s="21" t="str">
        <f t="shared" si="84"/>
        <v>Shot</v>
      </c>
      <c r="P72" s="3" t="str">
        <f t="shared" si="76"/>
        <v>ok</v>
      </c>
      <c r="Q72" s="20" t="str">
        <f t="shared" si="77"/>
        <v>ok</v>
      </c>
      <c r="R72" s="20" t="str">
        <f t="shared" si="78"/>
        <v>ok</v>
      </c>
      <c r="S72" s="20" t="str">
        <f t="shared" si="67"/>
        <v>ok</v>
      </c>
      <c r="T72" s="21" t="str">
        <f t="shared" si="79"/>
        <v>Ezzie YansanehShot</v>
      </c>
      <c r="U72" s="24">
        <f t="shared" si="80"/>
        <v>3.87</v>
      </c>
      <c r="V72" s="21">
        <f t="shared" si="81"/>
        <v>16</v>
      </c>
    </row>
    <row r="73" spans="1:22">
      <c r="F73" s="118"/>
      <c r="H73" s="91" t="str">
        <f t="shared" si="63"/>
        <v>-</v>
      </c>
      <c r="I73" t="str">
        <f t="shared" si="41"/>
        <v>-</v>
      </c>
      <c r="J73" s="7" t="str">
        <f t="shared" si="42"/>
        <v>-</v>
      </c>
      <c r="K73" s="7" t="str">
        <f t="shared" si="43"/>
        <v>-</v>
      </c>
      <c r="L73" t="str">
        <f t="shared" si="44"/>
        <v>-</v>
      </c>
      <c r="M73" s="21" t="str">
        <f t="shared" si="82"/>
        <v>U13</v>
      </c>
      <c r="N73" s="21" t="str">
        <f t="shared" si="83"/>
        <v>F</v>
      </c>
      <c r="O73" s="21" t="str">
        <f t="shared" si="84"/>
        <v>Shot</v>
      </c>
      <c r="P73" s="3" t="str">
        <f t="shared" si="64"/>
        <v>ok</v>
      </c>
      <c r="Q73" s="20" t="str">
        <f t="shared" si="65"/>
        <v>-</v>
      </c>
      <c r="R73" s="20" t="str">
        <f t="shared" si="66"/>
        <v>-</v>
      </c>
      <c r="S73" s="20" t="str">
        <f t="shared" si="67"/>
        <v>-</v>
      </c>
      <c r="T73" s="21" t="str">
        <f t="shared" si="68"/>
        <v>-Shot</v>
      </c>
      <c r="U73" s="24">
        <f t="shared" si="69"/>
        <v>0</v>
      </c>
      <c r="V73" s="21">
        <f t="shared" si="70"/>
        <v>1</v>
      </c>
    </row>
    <row r="74" spans="1:22">
      <c r="A74" t="s">
        <v>65</v>
      </c>
      <c r="B74" t="s">
        <v>1</v>
      </c>
      <c r="C74" t="s">
        <v>181</v>
      </c>
      <c r="E74" s="7">
        <v>1</v>
      </c>
      <c r="F74" s="118">
        <v>931</v>
      </c>
      <c r="G74" s="90">
        <v>7.62</v>
      </c>
      <c r="H74" s="91">
        <f t="shared" si="63"/>
        <v>7</v>
      </c>
      <c r="I74" t="str">
        <f t="shared" si="41"/>
        <v>Ethan Ford</v>
      </c>
      <c r="J74" s="7" t="str">
        <f t="shared" si="42"/>
        <v>U13</v>
      </c>
      <c r="K74" s="7" t="str">
        <f t="shared" si="43"/>
        <v>M</v>
      </c>
      <c r="L74" t="str">
        <f t="shared" si="44"/>
        <v>Wakefield District Harriers &amp;AC</v>
      </c>
      <c r="M74" s="21" t="str">
        <f t="shared" si="82"/>
        <v>U13</v>
      </c>
      <c r="N74" s="21" t="str">
        <f t="shared" si="83"/>
        <v>M</v>
      </c>
      <c r="O74" s="21" t="str">
        <f t="shared" si="84"/>
        <v>Shot</v>
      </c>
      <c r="P74" s="3" t="str">
        <f t="shared" si="64"/>
        <v>ok</v>
      </c>
      <c r="Q74" s="20" t="str">
        <f t="shared" si="65"/>
        <v>ok</v>
      </c>
      <c r="R74" s="20" t="str">
        <f t="shared" si="66"/>
        <v>ok</v>
      </c>
      <c r="S74" s="20" t="str">
        <f t="shared" si="67"/>
        <v>ok</v>
      </c>
      <c r="T74" s="21" t="str">
        <f t="shared" si="68"/>
        <v>Ethan FordShot</v>
      </c>
      <c r="U74" s="24">
        <f t="shared" si="69"/>
        <v>7.62</v>
      </c>
      <c r="V74" s="21">
        <f t="shared" si="70"/>
        <v>1</v>
      </c>
    </row>
    <row r="75" spans="1:22">
      <c r="E75" s="7">
        <v>2</v>
      </c>
      <c r="F75" s="118">
        <v>925</v>
      </c>
      <c r="G75" s="90">
        <v>5.93</v>
      </c>
      <c r="H75" s="91">
        <f t="shared" si="63"/>
        <v>5</v>
      </c>
      <c r="I75" t="str">
        <f t="shared" si="41"/>
        <v>Kieran Hird</v>
      </c>
      <c r="J75" s="7" t="str">
        <f t="shared" si="42"/>
        <v>U13</v>
      </c>
      <c r="K75" s="7" t="str">
        <f t="shared" si="43"/>
        <v>M</v>
      </c>
      <c r="L75" t="str">
        <f t="shared" si="44"/>
        <v>Spenborough &amp; District AC</v>
      </c>
      <c r="M75" s="21" t="str">
        <f t="shared" si="82"/>
        <v>U13</v>
      </c>
      <c r="N75" s="21" t="str">
        <f t="shared" si="83"/>
        <v>M</v>
      </c>
      <c r="O75" s="21" t="str">
        <f t="shared" si="84"/>
        <v>Shot</v>
      </c>
      <c r="P75" s="3" t="str">
        <f t="shared" si="64"/>
        <v>ok</v>
      </c>
      <c r="Q75" s="20" t="str">
        <f t="shared" si="65"/>
        <v>ok</v>
      </c>
      <c r="R75" s="20" t="str">
        <f t="shared" si="66"/>
        <v>ok</v>
      </c>
      <c r="S75" s="20" t="str">
        <f t="shared" si="67"/>
        <v>ok</v>
      </c>
      <c r="T75" s="21" t="str">
        <f t="shared" si="68"/>
        <v>Kieran HirdShot</v>
      </c>
      <c r="U75" s="24">
        <f t="shared" si="69"/>
        <v>5.93</v>
      </c>
      <c r="V75" s="21">
        <f t="shared" si="70"/>
        <v>2</v>
      </c>
    </row>
    <row r="76" spans="1:22">
      <c r="E76" s="7">
        <v>3</v>
      </c>
      <c r="F76" s="118">
        <v>43</v>
      </c>
      <c r="G76" s="90">
        <v>5.91</v>
      </c>
      <c r="H76" s="91">
        <f t="shared" si="63"/>
        <v>4</v>
      </c>
      <c r="I76" t="str">
        <f t="shared" si="41"/>
        <v>Lochlan Ruddock</v>
      </c>
      <c r="J76" s="7" t="str">
        <f t="shared" si="42"/>
        <v>U13</v>
      </c>
      <c r="K76" s="7" t="str">
        <f t="shared" si="43"/>
        <v>M</v>
      </c>
      <c r="L76" t="str">
        <f t="shared" si="44"/>
        <v>Wakefield District Harriers &amp;AC</v>
      </c>
      <c r="M76" s="21" t="str">
        <f t="shared" si="82"/>
        <v>U13</v>
      </c>
      <c r="N76" s="21" t="str">
        <f t="shared" si="83"/>
        <v>M</v>
      </c>
      <c r="O76" s="21" t="str">
        <f t="shared" si="84"/>
        <v>Shot</v>
      </c>
      <c r="P76" s="3" t="str">
        <f t="shared" si="64"/>
        <v>ok</v>
      </c>
      <c r="Q76" s="20" t="str">
        <f t="shared" si="65"/>
        <v>ok</v>
      </c>
      <c r="R76" s="20" t="str">
        <f t="shared" si="66"/>
        <v>ok</v>
      </c>
      <c r="S76" s="20" t="str">
        <f t="shared" si="67"/>
        <v>ok</v>
      </c>
      <c r="T76" s="21" t="str">
        <f t="shared" si="68"/>
        <v>Lochlan RuddockShot</v>
      </c>
      <c r="U76" s="24">
        <f t="shared" si="69"/>
        <v>5.91</v>
      </c>
      <c r="V76" s="21">
        <f t="shared" si="70"/>
        <v>3</v>
      </c>
    </row>
    <row r="77" spans="1:22">
      <c r="E77" s="7">
        <v>4</v>
      </c>
      <c r="F77" s="118">
        <v>40</v>
      </c>
      <c r="G77" s="90">
        <v>5.9</v>
      </c>
      <c r="H77" s="91">
        <f t="shared" si="63"/>
        <v>3</v>
      </c>
      <c r="I77" t="str">
        <f t="shared" si="41"/>
        <v>Timothy Akintolu</v>
      </c>
      <c r="J77" s="7" t="str">
        <f t="shared" si="42"/>
        <v>U13</v>
      </c>
      <c r="K77" s="7" t="str">
        <f t="shared" si="43"/>
        <v>M</v>
      </c>
      <c r="L77" t="str">
        <f t="shared" si="44"/>
        <v>Wakefield District Harriers &amp;AC</v>
      </c>
      <c r="M77" s="21" t="str">
        <f t="shared" si="82"/>
        <v>U13</v>
      </c>
      <c r="N77" s="21" t="str">
        <f t="shared" si="83"/>
        <v>M</v>
      </c>
      <c r="O77" s="21" t="str">
        <f t="shared" si="84"/>
        <v>Shot</v>
      </c>
      <c r="P77" s="3" t="str">
        <f t="shared" si="64"/>
        <v>ok</v>
      </c>
      <c r="Q77" s="20" t="str">
        <f t="shared" si="65"/>
        <v>ok</v>
      </c>
      <c r="R77" s="20" t="str">
        <f t="shared" si="66"/>
        <v>ok</v>
      </c>
      <c r="S77" s="20" t="str">
        <f t="shared" si="67"/>
        <v>ok</v>
      </c>
      <c r="T77" s="21" t="str">
        <f t="shared" si="68"/>
        <v>Timothy AkintoluShot</v>
      </c>
      <c r="U77" s="24">
        <f t="shared" si="69"/>
        <v>5.9</v>
      </c>
      <c r="V77" s="21">
        <f t="shared" si="70"/>
        <v>4</v>
      </c>
    </row>
    <row r="78" spans="1:22">
      <c r="E78" s="7">
        <v>5</v>
      </c>
      <c r="F78" s="118">
        <v>929</v>
      </c>
      <c r="G78" s="90">
        <v>3.71</v>
      </c>
      <c r="H78" s="91">
        <f t="shared" si="63"/>
        <v>2</v>
      </c>
      <c r="I78" t="str">
        <f t="shared" si="41"/>
        <v>Thomas Petzold</v>
      </c>
      <c r="J78" s="7" t="str">
        <f t="shared" si="42"/>
        <v>U13</v>
      </c>
      <c r="K78" s="7" t="str">
        <f t="shared" si="43"/>
        <v>M</v>
      </c>
      <c r="L78" t="str">
        <f t="shared" si="44"/>
        <v>Wakefield District Harriers &amp;AC</v>
      </c>
      <c r="M78" s="21" t="str">
        <f t="shared" si="82"/>
        <v>U13</v>
      </c>
      <c r="N78" s="21" t="str">
        <f t="shared" si="83"/>
        <v>M</v>
      </c>
      <c r="O78" s="21" t="str">
        <f t="shared" si="84"/>
        <v>Shot</v>
      </c>
      <c r="P78" s="3" t="str">
        <f t="shared" si="64"/>
        <v>ok</v>
      </c>
      <c r="Q78" s="20" t="str">
        <f t="shared" si="65"/>
        <v>ok</v>
      </c>
      <c r="R78" s="20" t="str">
        <f t="shared" si="66"/>
        <v>ok</v>
      </c>
      <c r="S78" s="20" t="str">
        <f t="shared" si="67"/>
        <v>ok</v>
      </c>
      <c r="T78" s="21" t="str">
        <f t="shared" si="68"/>
        <v>Thomas PetzoldShot</v>
      </c>
      <c r="U78" s="24">
        <f t="shared" si="69"/>
        <v>3.71</v>
      </c>
      <c r="V78" s="21">
        <f t="shared" si="70"/>
        <v>5</v>
      </c>
    </row>
    <row r="79" spans="1:22">
      <c r="E79" s="7">
        <v>6</v>
      </c>
      <c r="F79" s="118">
        <v>995</v>
      </c>
      <c r="G79" s="90">
        <v>3.17</v>
      </c>
      <c r="H79" s="91">
        <f t="shared" si="63"/>
        <v>1</v>
      </c>
      <c r="I79" t="str">
        <f t="shared" si="41"/>
        <v>Tyler Wood-Stones</v>
      </c>
      <c r="J79" s="7" t="str">
        <f t="shared" si="42"/>
        <v>U13</v>
      </c>
      <c r="K79" s="7" t="str">
        <f t="shared" si="43"/>
        <v>M</v>
      </c>
      <c r="L79" t="str">
        <f t="shared" si="44"/>
        <v>Wakefield District Harriers &amp;AC</v>
      </c>
      <c r="M79" s="21" t="str">
        <f t="shared" si="82"/>
        <v>U13</v>
      </c>
      <c r="N79" s="21" t="str">
        <f t="shared" si="83"/>
        <v>M</v>
      </c>
      <c r="O79" s="21" t="str">
        <f t="shared" si="84"/>
        <v>Shot</v>
      </c>
      <c r="P79" s="3" t="str">
        <f t="shared" si="64"/>
        <v>ok</v>
      </c>
      <c r="Q79" s="20" t="str">
        <f t="shared" si="65"/>
        <v>ok</v>
      </c>
      <c r="R79" s="20" t="str">
        <f t="shared" si="66"/>
        <v>ok</v>
      </c>
      <c r="S79" s="20" t="str">
        <f t="shared" si="67"/>
        <v>ok</v>
      </c>
      <c r="T79" s="21" t="str">
        <f t="shared" si="68"/>
        <v>Tyler Wood-StonesShot</v>
      </c>
      <c r="U79" s="24">
        <f t="shared" si="69"/>
        <v>3.17</v>
      </c>
      <c r="V79" s="21">
        <f t="shared" si="70"/>
        <v>6</v>
      </c>
    </row>
    <row r="80" spans="1:22">
      <c r="F80" s="118"/>
      <c r="H80" s="91" t="str">
        <f t="shared" si="63"/>
        <v>-</v>
      </c>
      <c r="I80" t="str">
        <f t="shared" si="41"/>
        <v>-</v>
      </c>
      <c r="J80" s="7" t="str">
        <f t="shared" si="42"/>
        <v>-</v>
      </c>
      <c r="K80" s="7" t="str">
        <f t="shared" si="43"/>
        <v>-</v>
      </c>
      <c r="L80" t="str">
        <f t="shared" si="44"/>
        <v>-</v>
      </c>
      <c r="M80" s="21" t="str">
        <f t="shared" si="82"/>
        <v>U13</v>
      </c>
      <c r="N80" s="21" t="str">
        <f t="shared" si="83"/>
        <v>M</v>
      </c>
      <c r="O80" s="21" t="str">
        <f t="shared" si="84"/>
        <v>Shot</v>
      </c>
      <c r="P80" s="3" t="str">
        <f t="shared" si="64"/>
        <v>ok</v>
      </c>
      <c r="Q80" s="20" t="str">
        <f t="shared" si="65"/>
        <v>-</v>
      </c>
      <c r="R80" s="20" t="str">
        <f t="shared" si="66"/>
        <v>-</v>
      </c>
      <c r="S80" s="20" t="str">
        <f t="shared" si="67"/>
        <v>-</v>
      </c>
      <c r="T80" s="21" t="str">
        <f t="shared" si="68"/>
        <v>-Shot</v>
      </c>
      <c r="U80" s="24">
        <f t="shared" si="69"/>
        <v>0</v>
      </c>
      <c r="V80" s="21">
        <f t="shared" si="70"/>
        <v>1</v>
      </c>
    </row>
    <row r="81" spans="1:22">
      <c r="A81" t="s">
        <v>9</v>
      </c>
      <c r="B81" t="s">
        <v>1</v>
      </c>
      <c r="C81" t="s">
        <v>181</v>
      </c>
      <c r="E81" s="7">
        <v>1</v>
      </c>
      <c r="F81" s="118">
        <v>155</v>
      </c>
      <c r="G81" s="90">
        <v>7.64</v>
      </c>
      <c r="H81" s="91">
        <f t="shared" si="63"/>
        <v>7</v>
      </c>
      <c r="I81" t="str">
        <f t="shared" si="41"/>
        <v>Joey McLaughlan</v>
      </c>
      <c r="J81" s="7" t="str">
        <f t="shared" si="42"/>
        <v>U17</v>
      </c>
      <c r="K81" s="7" t="str">
        <f t="shared" si="43"/>
        <v>M</v>
      </c>
      <c r="L81" t="str">
        <f t="shared" si="44"/>
        <v>Holmfirth Harriers</v>
      </c>
      <c r="M81" s="21" t="str">
        <f t="shared" si="82"/>
        <v>U17</v>
      </c>
      <c r="N81" s="21" t="str">
        <f t="shared" si="83"/>
        <v>M</v>
      </c>
      <c r="O81" s="21" t="str">
        <f t="shared" si="84"/>
        <v>Shot</v>
      </c>
      <c r="P81" s="3" t="str">
        <f t="shared" si="64"/>
        <v>ok</v>
      </c>
      <c r="Q81" s="20" t="str">
        <f t="shared" si="65"/>
        <v>ok</v>
      </c>
      <c r="R81" s="20" t="str">
        <f t="shared" si="66"/>
        <v>ok</v>
      </c>
      <c r="S81" s="20" t="str">
        <f t="shared" si="67"/>
        <v>ok</v>
      </c>
      <c r="T81" s="21" t="str">
        <f t="shared" si="68"/>
        <v>Joey McLaughlanShot</v>
      </c>
      <c r="U81" s="24">
        <f t="shared" si="69"/>
        <v>7.64</v>
      </c>
      <c r="V81" s="21">
        <f t="shared" si="70"/>
        <v>1</v>
      </c>
    </row>
    <row r="82" spans="1:22">
      <c r="F82" s="118"/>
      <c r="H82" s="91" t="str">
        <f t="shared" si="63"/>
        <v>-</v>
      </c>
      <c r="I82" t="str">
        <f t="shared" si="41"/>
        <v>-</v>
      </c>
      <c r="J82" s="7" t="str">
        <f t="shared" si="42"/>
        <v>-</v>
      </c>
      <c r="K82" s="7" t="str">
        <f t="shared" si="43"/>
        <v>-</v>
      </c>
      <c r="L82" t="str">
        <f t="shared" si="44"/>
        <v>-</v>
      </c>
      <c r="M82" s="21" t="str">
        <f t="shared" si="82"/>
        <v>U17</v>
      </c>
      <c r="N82" s="21" t="str">
        <f t="shared" si="83"/>
        <v>M</v>
      </c>
      <c r="O82" s="21" t="str">
        <f t="shared" si="84"/>
        <v>Shot</v>
      </c>
      <c r="P82" s="3" t="str">
        <f t="shared" si="64"/>
        <v>ok</v>
      </c>
      <c r="Q82" s="20" t="str">
        <f t="shared" si="65"/>
        <v>-</v>
      </c>
      <c r="R82" s="20" t="str">
        <f t="shared" si="66"/>
        <v>-</v>
      </c>
      <c r="S82" s="20" t="str">
        <f t="shared" si="67"/>
        <v>-</v>
      </c>
      <c r="T82" s="21" t="str">
        <f t="shared" si="68"/>
        <v>-Shot</v>
      </c>
      <c r="U82" s="24">
        <f t="shared" si="69"/>
        <v>0</v>
      </c>
      <c r="V82" s="21">
        <f t="shared" si="70"/>
        <v>1</v>
      </c>
    </row>
    <row r="83" spans="1:22">
      <c r="A83" t="s">
        <v>9</v>
      </c>
      <c r="B83" t="s">
        <v>28</v>
      </c>
      <c r="C83" t="s">
        <v>181</v>
      </c>
      <c r="E83" s="7">
        <v>1</v>
      </c>
      <c r="F83" s="118">
        <v>172</v>
      </c>
      <c r="G83" s="90">
        <v>8.0399999999999991</v>
      </c>
      <c r="H83" s="91">
        <f t="shared" si="63"/>
        <v>7</v>
      </c>
      <c r="I83" t="str">
        <f t="shared" si="41"/>
        <v>Jasmine Shore</v>
      </c>
      <c r="J83" s="7" t="str">
        <f t="shared" si="42"/>
        <v>U17</v>
      </c>
      <c r="K83" s="7" t="str">
        <f t="shared" si="43"/>
        <v>F</v>
      </c>
      <c r="L83" t="str">
        <f t="shared" si="44"/>
        <v>Amber Valley &amp; Erewash AC</v>
      </c>
      <c r="M83" s="21" t="str">
        <f t="shared" si="82"/>
        <v>U17</v>
      </c>
      <c r="N83" s="21" t="str">
        <f t="shared" si="83"/>
        <v>F</v>
      </c>
      <c r="O83" s="21" t="str">
        <f t="shared" si="84"/>
        <v>Shot</v>
      </c>
      <c r="P83" s="3" t="str">
        <f t="shared" si="64"/>
        <v>ok</v>
      </c>
      <c r="Q83" s="20" t="str">
        <f t="shared" si="65"/>
        <v>ok</v>
      </c>
      <c r="R83" s="20" t="str">
        <f t="shared" si="66"/>
        <v>ok</v>
      </c>
      <c r="S83" s="20" t="str">
        <f t="shared" si="67"/>
        <v>ok</v>
      </c>
      <c r="T83" s="21" t="str">
        <f t="shared" si="68"/>
        <v>Jasmine ShoreShot</v>
      </c>
      <c r="U83" s="24">
        <f t="shared" si="69"/>
        <v>8.0399999999999991</v>
      </c>
      <c r="V83" s="21">
        <f t="shared" si="70"/>
        <v>1</v>
      </c>
    </row>
    <row r="84" spans="1:22">
      <c r="F84" s="118"/>
      <c r="H84" s="91" t="str">
        <f t="shared" si="63"/>
        <v>-</v>
      </c>
      <c r="I84" t="str">
        <f t="shared" si="41"/>
        <v>-</v>
      </c>
      <c r="J84" s="7" t="str">
        <f t="shared" si="42"/>
        <v>-</v>
      </c>
      <c r="K84" s="7" t="str">
        <f t="shared" si="43"/>
        <v>-</v>
      </c>
      <c r="L84" t="str">
        <f t="shared" si="44"/>
        <v>-</v>
      </c>
      <c r="M84" s="21" t="str">
        <f t="shared" si="82"/>
        <v>U17</v>
      </c>
      <c r="N84" s="21" t="str">
        <f t="shared" si="83"/>
        <v>F</v>
      </c>
      <c r="O84" s="21" t="str">
        <f t="shared" si="84"/>
        <v>Shot</v>
      </c>
      <c r="P84" s="3" t="str">
        <f t="shared" si="64"/>
        <v>ok</v>
      </c>
      <c r="Q84" s="20" t="str">
        <f t="shared" si="65"/>
        <v>-</v>
      </c>
      <c r="R84" s="20" t="str">
        <f t="shared" si="66"/>
        <v>-</v>
      </c>
      <c r="S84" s="20" t="str">
        <f t="shared" si="67"/>
        <v>-</v>
      </c>
      <c r="T84" s="21" t="str">
        <f t="shared" si="68"/>
        <v>-Shot</v>
      </c>
      <c r="U84" s="24">
        <f t="shared" si="69"/>
        <v>0</v>
      </c>
      <c r="V84" s="21">
        <f t="shared" si="70"/>
        <v>1</v>
      </c>
    </row>
    <row r="85" spans="1:22">
      <c r="A85" t="s">
        <v>2</v>
      </c>
      <c r="B85" t="s">
        <v>1</v>
      </c>
      <c r="C85" t="s">
        <v>181</v>
      </c>
      <c r="E85" s="7">
        <v>1</v>
      </c>
      <c r="F85" s="118">
        <v>65</v>
      </c>
      <c r="G85" s="90">
        <v>10.81</v>
      </c>
      <c r="H85" s="91">
        <f t="shared" si="63"/>
        <v>7</v>
      </c>
      <c r="I85" t="str">
        <f t="shared" si="41"/>
        <v>Harrison Carter</v>
      </c>
      <c r="J85" s="7" t="str">
        <f t="shared" si="42"/>
        <v>U20</v>
      </c>
      <c r="K85" s="7" t="str">
        <f t="shared" si="43"/>
        <v>M</v>
      </c>
      <c r="L85" t="str">
        <f t="shared" si="44"/>
        <v>Pontefract AC</v>
      </c>
      <c r="M85" s="21" t="str">
        <f t="shared" si="82"/>
        <v>U20</v>
      </c>
      <c r="N85" s="21" t="str">
        <f t="shared" si="83"/>
        <v>M</v>
      </c>
      <c r="O85" s="21" t="str">
        <f t="shared" si="84"/>
        <v>Shot</v>
      </c>
      <c r="P85" s="3" t="str">
        <f t="shared" si="64"/>
        <v>ok</v>
      </c>
      <c r="Q85" s="20" t="str">
        <f t="shared" si="65"/>
        <v>ok</v>
      </c>
      <c r="R85" s="20" t="str">
        <f t="shared" si="66"/>
        <v>ok</v>
      </c>
      <c r="S85" s="20" t="str">
        <f t="shared" si="67"/>
        <v>ok</v>
      </c>
      <c r="T85" s="21" t="str">
        <f t="shared" si="68"/>
        <v>Harrison CarterShot</v>
      </c>
      <c r="U85" s="24">
        <f t="shared" si="69"/>
        <v>10.81</v>
      </c>
      <c r="V85" s="21">
        <f t="shared" si="70"/>
        <v>1</v>
      </c>
    </row>
    <row r="86" spans="1:22">
      <c r="E86" s="7">
        <v>2</v>
      </c>
      <c r="F86" s="118">
        <v>375</v>
      </c>
      <c r="G86" s="90">
        <v>9.85</v>
      </c>
      <c r="H86" s="91">
        <f t="shared" si="63"/>
        <v>5</v>
      </c>
      <c r="I86" t="str">
        <f t="shared" si="41"/>
        <v>Dan Cluderay</v>
      </c>
      <c r="J86" s="7" t="str">
        <f t="shared" si="42"/>
        <v>U20</v>
      </c>
      <c r="K86" s="7" t="str">
        <f t="shared" si="43"/>
        <v>M</v>
      </c>
      <c r="L86" t="str">
        <f t="shared" si="44"/>
        <v>City of York AC</v>
      </c>
      <c r="M86" s="21" t="str">
        <f t="shared" si="82"/>
        <v>U20</v>
      </c>
      <c r="N86" s="21" t="str">
        <f t="shared" si="83"/>
        <v>M</v>
      </c>
      <c r="O86" s="21" t="str">
        <f t="shared" si="84"/>
        <v>Shot</v>
      </c>
      <c r="P86" s="3" t="str">
        <f t="shared" si="64"/>
        <v>ok</v>
      </c>
      <c r="Q86" s="20" t="str">
        <f t="shared" si="65"/>
        <v>ok</v>
      </c>
      <c r="R86" s="20" t="str">
        <f t="shared" si="66"/>
        <v>ok</v>
      </c>
      <c r="S86" s="20" t="str">
        <f t="shared" si="67"/>
        <v>ok</v>
      </c>
      <c r="T86" s="21" t="str">
        <f t="shared" si="68"/>
        <v>Dan CluderayShot</v>
      </c>
      <c r="U86" s="24">
        <f t="shared" si="69"/>
        <v>9.85</v>
      </c>
      <c r="V86" s="21">
        <f t="shared" si="70"/>
        <v>2</v>
      </c>
    </row>
    <row r="87" spans="1:22">
      <c r="F87" s="118"/>
      <c r="H87" s="91" t="str">
        <f t="shared" si="63"/>
        <v>-</v>
      </c>
      <c r="I87" t="str">
        <f t="shared" si="41"/>
        <v>-</v>
      </c>
      <c r="J87" s="7" t="str">
        <f t="shared" si="42"/>
        <v>-</v>
      </c>
      <c r="K87" s="7" t="str">
        <f t="shared" si="43"/>
        <v>-</v>
      </c>
      <c r="L87" t="str">
        <f t="shared" si="44"/>
        <v>-</v>
      </c>
      <c r="M87" s="21" t="str">
        <f t="shared" si="82"/>
        <v>U20</v>
      </c>
      <c r="N87" s="21" t="str">
        <f t="shared" si="83"/>
        <v>M</v>
      </c>
      <c r="O87" s="21" t="str">
        <f t="shared" si="84"/>
        <v>Shot</v>
      </c>
      <c r="P87" s="3" t="str">
        <f t="shared" si="64"/>
        <v>ok</v>
      </c>
      <c r="Q87" s="20" t="str">
        <f t="shared" si="65"/>
        <v>-</v>
      </c>
      <c r="R87" s="20" t="str">
        <f t="shared" si="66"/>
        <v>-</v>
      </c>
      <c r="S87" s="20" t="str">
        <f t="shared" si="67"/>
        <v>-</v>
      </c>
      <c r="T87" s="21" t="str">
        <f t="shared" si="68"/>
        <v>-Shot</v>
      </c>
      <c r="U87" s="24">
        <f t="shared" si="69"/>
        <v>0</v>
      </c>
      <c r="V87" s="21">
        <f t="shared" si="70"/>
        <v>1</v>
      </c>
    </row>
    <row r="88" spans="1:22">
      <c r="A88" t="s">
        <v>2</v>
      </c>
      <c r="B88" t="s">
        <v>28</v>
      </c>
      <c r="C88" t="s">
        <v>181</v>
      </c>
      <c r="E88" s="7">
        <v>1</v>
      </c>
      <c r="F88" s="118">
        <v>168</v>
      </c>
      <c r="G88" s="90">
        <v>7.05</v>
      </c>
      <c r="H88" s="91">
        <f t="shared" si="63"/>
        <v>7</v>
      </c>
      <c r="I88" t="str">
        <f t="shared" si="41"/>
        <v>Lily Johnson</v>
      </c>
      <c r="J88" s="7" t="str">
        <f t="shared" si="42"/>
        <v>U20</v>
      </c>
      <c r="K88" s="7" t="str">
        <f t="shared" si="43"/>
        <v>F</v>
      </c>
      <c r="L88" t="str">
        <f t="shared" si="44"/>
        <v>City of York AC</v>
      </c>
      <c r="M88" s="21" t="str">
        <f t="shared" si="82"/>
        <v>U20</v>
      </c>
      <c r="N88" s="21" t="str">
        <f t="shared" si="83"/>
        <v>F</v>
      </c>
      <c r="O88" s="21" t="str">
        <f t="shared" si="84"/>
        <v>Shot</v>
      </c>
      <c r="P88" s="3" t="str">
        <f t="shared" si="64"/>
        <v>ok</v>
      </c>
      <c r="Q88" s="20" t="str">
        <f t="shared" si="65"/>
        <v>ok</v>
      </c>
      <c r="R88" s="20" t="str">
        <f t="shared" si="66"/>
        <v>ok</v>
      </c>
      <c r="S88" s="20" t="str">
        <f t="shared" si="67"/>
        <v>ok</v>
      </c>
      <c r="T88" s="21" t="str">
        <f t="shared" si="68"/>
        <v>Lily JohnsonShot</v>
      </c>
      <c r="U88" s="24">
        <f t="shared" si="69"/>
        <v>7.05</v>
      </c>
      <c r="V88" s="21">
        <f t="shared" si="70"/>
        <v>1</v>
      </c>
    </row>
    <row r="89" spans="1:22">
      <c r="E89" s="7">
        <v>2</v>
      </c>
      <c r="F89" s="118">
        <v>167</v>
      </c>
      <c r="G89" s="90">
        <v>6.97</v>
      </c>
      <c r="H89" s="91">
        <f t="shared" si="63"/>
        <v>5</v>
      </c>
      <c r="I89" t="str">
        <f t="shared" si="41"/>
        <v>Kerry Fletcher</v>
      </c>
      <c r="J89" s="7" t="str">
        <f t="shared" si="42"/>
        <v>U20</v>
      </c>
      <c r="K89" s="7" t="str">
        <f t="shared" si="43"/>
        <v>F</v>
      </c>
      <c r="L89" t="str">
        <f t="shared" si="44"/>
        <v>Leeds city AC</v>
      </c>
      <c r="M89" s="21" t="str">
        <f t="shared" si="82"/>
        <v>U20</v>
      </c>
      <c r="N89" s="21" t="str">
        <f t="shared" si="83"/>
        <v>F</v>
      </c>
      <c r="O89" s="21" t="str">
        <f t="shared" si="84"/>
        <v>Shot</v>
      </c>
      <c r="P89" s="3" t="str">
        <f t="shared" si="64"/>
        <v>ok</v>
      </c>
      <c r="Q89" s="20" t="str">
        <f t="shared" si="65"/>
        <v>ok</v>
      </c>
      <c r="R89" s="20" t="str">
        <f t="shared" si="66"/>
        <v>ok</v>
      </c>
      <c r="S89" s="20" t="str">
        <f t="shared" si="67"/>
        <v>ok</v>
      </c>
      <c r="T89" s="21" t="str">
        <f t="shared" si="68"/>
        <v>Kerry FletcherShot</v>
      </c>
      <c r="U89" s="24">
        <f t="shared" si="69"/>
        <v>6.97</v>
      </c>
      <c r="V89" s="21">
        <f t="shared" si="70"/>
        <v>2</v>
      </c>
    </row>
    <row r="90" spans="1:22">
      <c r="F90" s="118"/>
      <c r="H90" s="91" t="str">
        <f t="shared" si="63"/>
        <v>-</v>
      </c>
      <c r="I90" t="str">
        <f t="shared" si="41"/>
        <v>-</v>
      </c>
      <c r="J90" s="7" t="str">
        <f t="shared" si="42"/>
        <v>-</v>
      </c>
      <c r="K90" s="7" t="str">
        <f t="shared" si="43"/>
        <v>-</v>
      </c>
      <c r="L90" t="str">
        <f t="shared" si="44"/>
        <v>-</v>
      </c>
      <c r="M90" s="21" t="str">
        <f t="shared" si="82"/>
        <v>U20</v>
      </c>
      <c r="N90" s="21" t="str">
        <f t="shared" si="83"/>
        <v>F</v>
      </c>
      <c r="O90" s="21" t="str">
        <f t="shared" si="84"/>
        <v>Shot</v>
      </c>
      <c r="P90" s="3" t="str">
        <f t="shared" si="64"/>
        <v>ok</v>
      </c>
      <c r="Q90" s="20" t="str">
        <f t="shared" si="65"/>
        <v>-</v>
      </c>
      <c r="R90" s="20" t="str">
        <f t="shared" si="66"/>
        <v>-</v>
      </c>
      <c r="S90" s="20" t="str">
        <f t="shared" si="67"/>
        <v>-</v>
      </c>
      <c r="T90" s="21" t="str">
        <f t="shared" si="68"/>
        <v>-Shot</v>
      </c>
      <c r="U90" s="24">
        <f t="shared" si="69"/>
        <v>0</v>
      </c>
      <c r="V90" s="21">
        <f t="shared" si="70"/>
        <v>1</v>
      </c>
    </row>
    <row r="91" spans="1:22">
      <c r="A91" t="s">
        <v>108</v>
      </c>
      <c r="B91" t="s">
        <v>28</v>
      </c>
      <c r="C91" t="s">
        <v>169</v>
      </c>
      <c r="E91" s="7">
        <v>1</v>
      </c>
      <c r="F91" s="118">
        <v>934</v>
      </c>
      <c r="G91" s="90">
        <v>1.2</v>
      </c>
      <c r="H91" s="91">
        <f t="shared" si="63"/>
        <v>7</v>
      </c>
      <c r="I91" t="str">
        <f t="shared" si="41"/>
        <v>Maisie Holdsworth</v>
      </c>
      <c r="J91" s="7" t="str">
        <f t="shared" si="42"/>
        <v>U11</v>
      </c>
      <c r="K91" s="7" t="str">
        <f t="shared" si="43"/>
        <v>F</v>
      </c>
      <c r="L91" t="str">
        <f t="shared" si="44"/>
        <v>Denby Dale AC</v>
      </c>
      <c r="M91" s="21" t="str">
        <f t="shared" si="82"/>
        <v>U11</v>
      </c>
      <c r="N91" s="21" t="str">
        <f t="shared" si="83"/>
        <v>F</v>
      </c>
      <c r="O91" s="21" t="str">
        <f t="shared" si="84"/>
        <v>High</v>
      </c>
      <c r="P91" s="3" t="str">
        <f t="shared" si="64"/>
        <v>ok</v>
      </c>
      <c r="Q91" s="20" t="str">
        <f t="shared" si="65"/>
        <v>ok</v>
      </c>
      <c r="R91" s="20" t="str">
        <f t="shared" si="66"/>
        <v>ok</v>
      </c>
      <c r="S91" s="20" t="str">
        <f t="shared" si="67"/>
        <v>ok</v>
      </c>
      <c r="T91" s="21" t="str">
        <f t="shared" si="68"/>
        <v>Maisie HoldsworthHigh</v>
      </c>
      <c r="U91" s="24">
        <f t="shared" si="69"/>
        <v>1.2</v>
      </c>
      <c r="V91" s="21">
        <f t="shared" si="70"/>
        <v>1</v>
      </c>
    </row>
    <row r="92" spans="1:22">
      <c r="E92" s="7">
        <v>2</v>
      </c>
      <c r="F92" s="118">
        <v>940</v>
      </c>
      <c r="G92" s="90">
        <v>1.1499999999999999</v>
      </c>
      <c r="H92" s="91">
        <f t="shared" si="63"/>
        <v>5</v>
      </c>
      <c r="I92" t="str">
        <f t="shared" si="41"/>
        <v>Emily Coote</v>
      </c>
      <c r="J92" s="7" t="str">
        <f t="shared" si="42"/>
        <v>U11</v>
      </c>
      <c r="K92" s="7" t="str">
        <f t="shared" si="43"/>
        <v>F</v>
      </c>
      <c r="L92" t="str">
        <f t="shared" si="44"/>
        <v>City of Sheffield &amp; Dearne</v>
      </c>
      <c r="M92" s="21" t="str">
        <f t="shared" si="82"/>
        <v>U11</v>
      </c>
      <c r="N92" s="21" t="str">
        <f t="shared" si="83"/>
        <v>F</v>
      </c>
      <c r="O92" s="21" t="str">
        <f t="shared" si="84"/>
        <v>High</v>
      </c>
      <c r="P92" s="3" t="str">
        <f t="shared" si="64"/>
        <v>ok</v>
      </c>
      <c r="Q92" s="20" t="str">
        <f t="shared" si="65"/>
        <v>ok</v>
      </c>
      <c r="R92" s="20" t="str">
        <f t="shared" si="66"/>
        <v>ok</v>
      </c>
      <c r="S92" s="20" t="str">
        <f t="shared" si="67"/>
        <v>ok</v>
      </c>
      <c r="T92" s="21" t="str">
        <f t="shared" si="68"/>
        <v>Emily CooteHigh</v>
      </c>
      <c r="U92" s="24">
        <f t="shared" si="69"/>
        <v>1.1499999999999999</v>
      </c>
      <c r="V92" s="21">
        <f t="shared" si="70"/>
        <v>2</v>
      </c>
    </row>
    <row r="93" spans="1:22">
      <c r="E93" s="7">
        <v>3</v>
      </c>
      <c r="F93" s="118">
        <v>385</v>
      </c>
      <c r="G93" s="90">
        <v>1</v>
      </c>
      <c r="H93" s="91">
        <f t="shared" si="63"/>
        <v>4</v>
      </c>
      <c r="I93" t="str">
        <f t="shared" si="41"/>
        <v>Appolonia Sagar Inweregbu</v>
      </c>
      <c r="J93" s="7" t="str">
        <f t="shared" si="42"/>
        <v>U11</v>
      </c>
      <c r="K93" s="7" t="str">
        <f t="shared" si="43"/>
        <v>F</v>
      </c>
      <c r="L93" t="str">
        <f t="shared" si="44"/>
        <v>Wakefield District Harriers &amp;AC</v>
      </c>
      <c r="M93" s="21" t="str">
        <f t="shared" si="82"/>
        <v>U11</v>
      </c>
      <c r="N93" s="21" t="str">
        <f t="shared" si="83"/>
        <v>F</v>
      </c>
      <c r="O93" s="21" t="str">
        <f t="shared" si="84"/>
        <v>High</v>
      </c>
      <c r="P93" s="3" t="str">
        <f t="shared" si="64"/>
        <v>ok</v>
      </c>
      <c r="Q93" s="20" t="str">
        <f t="shared" si="65"/>
        <v>ok</v>
      </c>
      <c r="R93" s="20" t="str">
        <f t="shared" si="66"/>
        <v>ok</v>
      </c>
      <c r="S93" s="20" t="str">
        <f t="shared" si="67"/>
        <v>ok</v>
      </c>
      <c r="T93" s="21" t="str">
        <f t="shared" si="68"/>
        <v>Appolonia Sagar InweregbuHigh</v>
      </c>
      <c r="U93" s="24">
        <f t="shared" si="69"/>
        <v>1</v>
      </c>
      <c r="V93" s="21">
        <f t="shared" si="70"/>
        <v>3</v>
      </c>
    </row>
    <row r="94" spans="1:22">
      <c r="E94" s="7">
        <v>4</v>
      </c>
      <c r="F94" s="118">
        <v>939</v>
      </c>
      <c r="G94" s="90">
        <v>0.95</v>
      </c>
      <c r="H94" s="91">
        <f t="shared" si="63"/>
        <v>3</v>
      </c>
      <c r="I94" t="str">
        <f t="shared" si="41"/>
        <v>Indi Harrison-Ruddock</v>
      </c>
      <c r="J94" s="7" t="str">
        <f t="shared" si="42"/>
        <v>U11</v>
      </c>
      <c r="K94" s="7" t="str">
        <f t="shared" si="43"/>
        <v>F</v>
      </c>
      <c r="L94" t="str">
        <f t="shared" si="44"/>
        <v>Wakefield District Harriers &amp;AC</v>
      </c>
      <c r="M94" s="21" t="str">
        <f t="shared" si="82"/>
        <v>U11</v>
      </c>
      <c r="N94" s="21" t="str">
        <f t="shared" si="83"/>
        <v>F</v>
      </c>
      <c r="O94" s="21" t="str">
        <f t="shared" si="84"/>
        <v>High</v>
      </c>
      <c r="P94" s="3" t="str">
        <f t="shared" si="64"/>
        <v>ok</v>
      </c>
      <c r="Q94" s="20" t="str">
        <f t="shared" si="65"/>
        <v>ok</v>
      </c>
      <c r="R94" s="20" t="str">
        <f t="shared" si="66"/>
        <v>ok</v>
      </c>
      <c r="S94" s="20" t="str">
        <f t="shared" si="67"/>
        <v>ok</v>
      </c>
      <c r="T94" s="21" t="str">
        <f t="shared" si="68"/>
        <v>Indi Harrison-RuddockHigh</v>
      </c>
      <c r="U94" s="24">
        <f t="shared" si="69"/>
        <v>0.95</v>
      </c>
      <c r="V94" s="21">
        <f t="shared" si="70"/>
        <v>4</v>
      </c>
    </row>
    <row r="95" spans="1:22">
      <c r="E95" s="7">
        <v>5</v>
      </c>
      <c r="F95" s="118">
        <v>942</v>
      </c>
      <c r="G95" s="90">
        <v>0.85</v>
      </c>
      <c r="H95" s="91">
        <f t="shared" si="63"/>
        <v>2</v>
      </c>
      <c r="I95" t="str">
        <f t="shared" ref="I95:I160" si="85">IF($F95="","-",VLOOKUP($F95,Entry_numbers,2,FALSE))</f>
        <v>Tilly Bennett</v>
      </c>
      <c r="J95" s="7" t="str">
        <f t="shared" ref="J95:J160" si="86">IF($F95="","-",VLOOKUP($F95,Entry_numbers,21,FALSE))</f>
        <v>U11</v>
      </c>
      <c r="K95" s="7" t="str">
        <f t="shared" ref="K95:K160" si="87">IF($F95="","-",VLOOKUP($F95,Entry_numbers,20,FALSE))</f>
        <v>F</v>
      </c>
      <c r="L95" t="str">
        <f t="shared" ref="L95:L160" si="88">IF($F95="","-",VLOOKUP($F95,Entry_numbers,3,FALSE))</f>
        <v>Wakefield District Harriers &amp;AC</v>
      </c>
      <c r="M95" s="21" t="str">
        <f t="shared" si="82"/>
        <v>U11</v>
      </c>
      <c r="N95" s="21" t="str">
        <f t="shared" si="83"/>
        <v>F</v>
      </c>
      <c r="O95" s="21" t="str">
        <f t="shared" si="84"/>
        <v>High</v>
      </c>
      <c r="P95" s="3" t="str">
        <f t="shared" si="64"/>
        <v>ok</v>
      </c>
      <c r="Q95" s="20" t="str">
        <f t="shared" si="65"/>
        <v>ok</v>
      </c>
      <c r="R95" s="20" t="str">
        <f t="shared" si="66"/>
        <v>ok</v>
      </c>
      <c r="S95" s="20" t="str">
        <f t="shared" si="67"/>
        <v>ok</v>
      </c>
      <c r="T95" s="21" t="str">
        <f t="shared" si="68"/>
        <v>Tilly BennettHigh</v>
      </c>
      <c r="U95" s="24">
        <f t="shared" si="69"/>
        <v>0.85</v>
      </c>
      <c r="V95" s="21">
        <f t="shared" si="70"/>
        <v>5</v>
      </c>
    </row>
    <row r="96" spans="1:22">
      <c r="F96" s="118"/>
      <c r="H96" s="91" t="str">
        <f t="shared" si="63"/>
        <v>-</v>
      </c>
      <c r="I96" t="str">
        <f t="shared" si="85"/>
        <v>-</v>
      </c>
      <c r="J96" s="7" t="str">
        <f t="shared" si="86"/>
        <v>-</v>
      </c>
      <c r="K96" s="7" t="str">
        <f t="shared" si="87"/>
        <v>-</v>
      </c>
      <c r="L96" t="str">
        <f t="shared" si="88"/>
        <v>-</v>
      </c>
      <c r="M96" s="21" t="str">
        <f t="shared" si="82"/>
        <v>U11</v>
      </c>
      <c r="N96" s="21" t="str">
        <f t="shared" si="83"/>
        <v>F</v>
      </c>
      <c r="O96" s="21" t="str">
        <f t="shared" si="84"/>
        <v>High</v>
      </c>
      <c r="P96" s="3" t="str">
        <f t="shared" si="64"/>
        <v>ok</v>
      </c>
      <c r="Q96" s="20" t="str">
        <f t="shared" si="65"/>
        <v>-</v>
      </c>
      <c r="R96" s="20" t="str">
        <f t="shared" si="66"/>
        <v>-</v>
      </c>
      <c r="S96" s="20" t="str">
        <f t="shared" si="67"/>
        <v>-</v>
      </c>
      <c r="T96" s="21" t="str">
        <f t="shared" si="68"/>
        <v>-High</v>
      </c>
      <c r="U96" s="24">
        <f t="shared" si="69"/>
        <v>0</v>
      </c>
      <c r="V96" s="21">
        <f t="shared" si="70"/>
        <v>1</v>
      </c>
    </row>
    <row r="97" spans="1:22">
      <c r="A97" t="s">
        <v>108</v>
      </c>
      <c r="B97" t="s">
        <v>1</v>
      </c>
      <c r="C97" t="s">
        <v>169</v>
      </c>
      <c r="E97" s="7">
        <v>1</v>
      </c>
      <c r="F97" s="118">
        <v>949</v>
      </c>
      <c r="G97" s="90">
        <v>1.1000000000000001</v>
      </c>
      <c r="H97" s="91">
        <f t="shared" si="63"/>
        <v>7</v>
      </c>
      <c r="I97" t="str">
        <f t="shared" si="85"/>
        <v>Knowledge Jonusa</v>
      </c>
      <c r="J97" s="7" t="str">
        <f t="shared" si="86"/>
        <v>U11</v>
      </c>
      <c r="K97" s="7" t="str">
        <f t="shared" si="87"/>
        <v>M</v>
      </c>
      <c r="L97" t="str">
        <f t="shared" si="88"/>
        <v>Wakefield District Harriers &amp;AC</v>
      </c>
      <c r="M97" s="21" t="str">
        <f t="shared" si="82"/>
        <v>U11</v>
      </c>
      <c r="N97" s="21" t="str">
        <f t="shared" si="83"/>
        <v>M</v>
      </c>
      <c r="O97" s="21" t="str">
        <f t="shared" si="84"/>
        <v>High</v>
      </c>
      <c r="P97" s="3" t="str">
        <f t="shared" si="64"/>
        <v>ok</v>
      </c>
      <c r="Q97" s="20" t="str">
        <f t="shared" si="65"/>
        <v>ok</v>
      </c>
      <c r="R97" s="20" t="str">
        <f t="shared" si="66"/>
        <v>ok</v>
      </c>
      <c r="S97" s="20" t="str">
        <f t="shared" si="67"/>
        <v>ok</v>
      </c>
      <c r="T97" s="21" t="str">
        <f t="shared" si="68"/>
        <v>Knowledge JonusaHigh</v>
      </c>
      <c r="U97" s="24">
        <f t="shared" si="69"/>
        <v>1.1000000000000001</v>
      </c>
      <c r="V97" s="21">
        <f t="shared" si="70"/>
        <v>1</v>
      </c>
    </row>
    <row r="98" spans="1:22">
      <c r="E98" s="7">
        <v>2</v>
      </c>
      <c r="F98" s="118">
        <v>953</v>
      </c>
      <c r="G98" s="90">
        <v>1.05</v>
      </c>
      <c r="H98" s="91">
        <f t="shared" si="63"/>
        <v>5</v>
      </c>
      <c r="I98" t="str">
        <f t="shared" si="85"/>
        <v>Samuel Bapty</v>
      </c>
      <c r="J98" s="7" t="str">
        <f t="shared" si="86"/>
        <v>U11</v>
      </c>
      <c r="K98" s="7" t="str">
        <f t="shared" si="87"/>
        <v>M</v>
      </c>
      <c r="L98" t="str">
        <f t="shared" si="88"/>
        <v>Bradford Airedale AC</v>
      </c>
      <c r="M98" s="21" t="str">
        <f t="shared" si="82"/>
        <v>U11</v>
      </c>
      <c r="N98" s="21" t="str">
        <f t="shared" si="83"/>
        <v>M</v>
      </c>
      <c r="O98" s="21" t="str">
        <f t="shared" si="84"/>
        <v>High</v>
      </c>
      <c r="P98" s="3" t="str">
        <f t="shared" si="64"/>
        <v>ok</v>
      </c>
      <c r="Q98" s="20" t="str">
        <f t="shared" si="65"/>
        <v>ok</v>
      </c>
      <c r="R98" s="20" t="str">
        <f t="shared" si="66"/>
        <v>ok</v>
      </c>
      <c r="S98" s="20" t="str">
        <f t="shared" si="67"/>
        <v>ok</v>
      </c>
      <c r="T98" s="21" t="str">
        <f t="shared" si="68"/>
        <v>Samuel BaptyHigh</v>
      </c>
      <c r="U98" s="24">
        <f t="shared" si="69"/>
        <v>1.05</v>
      </c>
      <c r="V98" s="21">
        <f t="shared" si="70"/>
        <v>2</v>
      </c>
    </row>
    <row r="99" spans="1:22">
      <c r="E99" s="7">
        <v>3</v>
      </c>
      <c r="F99" s="118">
        <v>947</v>
      </c>
      <c r="G99" s="90">
        <v>1</v>
      </c>
      <c r="H99" s="91">
        <f t="shared" si="63"/>
        <v>4</v>
      </c>
      <c r="I99" t="str">
        <f t="shared" si="85"/>
        <v>Arthur Simpson</v>
      </c>
      <c r="J99" s="7" t="str">
        <f t="shared" si="86"/>
        <v>U11</v>
      </c>
      <c r="K99" s="7" t="str">
        <f t="shared" si="87"/>
        <v>M</v>
      </c>
      <c r="L99" t="str">
        <f t="shared" si="88"/>
        <v>Wakefield District Harriers &amp;AC</v>
      </c>
      <c r="M99" s="21" t="str">
        <f t="shared" si="82"/>
        <v>U11</v>
      </c>
      <c r="N99" s="21" t="str">
        <f t="shared" si="83"/>
        <v>M</v>
      </c>
      <c r="O99" s="21" t="str">
        <f t="shared" si="84"/>
        <v>High</v>
      </c>
      <c r="P99" s="3" t="str">
        <f t="shared" si="64"/>
        <v>ok</v>
      </c>
      <c r="Q99" s="20" t="str">
        <f t="shared" si="65"/>
        <v>ok</v>
      </c>
      <c r="R99" s="20" t="str">
        <f t="shared" si="66"/>
        <v>ok</v>
      </c>
      <c r="S99" s="20" t="str">
        <f t="shared" si="67"/>
        <v>ok</v>
      </c>
      <c r="T99" s="21" t="str">
        <f t="shared" si="68"/>
        <v>Arthur SimpsonHigh</v>
      </c>
      <c r="U99" s="24">
        <f t="shared" si="69"/>
        <v>1</v>
      </c>
      <c r="V99" s="21">
        <f t="shared" si="70"/>
        <v>3</v>
      </c>
    </row>
    <row r="100" spans="1:22">
      <c r="E100" s="7">
        <v>4</v>
      </c>
      <c r="F100" s="118">
        <v>996</v>
      </c>
      <c r="G100" s="90">
        <v>1</v>
      </c>
      <c r="H100" s="91">
        <f t="shared" si="63"/>
        <v>3</v>
      </c>
      <c r="I100" t="str">
        <f t="shared" si="85"/>
        <v>Oliver Standage</v>
      </c>
      <c r="J100" s="7" t="str">
        <f t="shared" si="86"/>
        <v>U11</v>
      </c>
      <c r="K100" s="7" t="str">
        <f t="shared" si="87"/>
        <v>M</v>
      </c>
      <c r="L100" t="str">
        <f t="shared" si="88"/>
        <v>Wakefield District Harriers &amp;AC</v>
      </c>
      <c r="M100" s="21" t="str">
        <f t="shared" si="82"/>
        <v>U11</v>
      </c>
      <c r="N100" s="21" t="str">
        <f t="shared" si="83"/>
        <v>M</v>
      </c>
      <c r="O100" s="21" t="str">
        <f t="shared" si="84"/>
        <v>High</v>
      </c>
      <c r="P100" s="3" t="str">
        <f t="shared" si="64"/>
        <v>ok</v>
      </c>
      <c r="Q100" s="20" t="str">
        <f t="shared" si="65"/>
        <v>ok</v>
      </c>
      <c r="R100" s="20" t="str">
        <f t="shared" si="66"/>
        <v>ok</v>
      </c>
      <c r="S100" s="20" t="str">
        <f t="shared" si="67"/>
        <v>ok</v>
      </c>
      <c r="T100" s="21" t="str">
        <f t="shared" si="68"/>
        <v>Oliver StandageHigh</v>
      </c>
      <c r="U100" s="24">
        <f t="shared" si="69"/>
        <v>0.99990000000000001</v>
      </c>
      <c r="V100" s="21">
        <f t="shared" si="70"/>
        <v>4</v>
      </c>
    </row>
    <row r="101" spans="1:22">
      <c r="E101" s="7">
        <v>5</v>
      </c>
      <c r="F101" s="118">
        <v>944</v>
      </c>
      <c r="G101" s="90">
        <v>0.95</v>
      </c>
      <c r="H101" s="91">
        <f t="shared" si="63"/>
        <v>2</v>
      </c>
      <c r="I101" t="str">
        <f t="shared" si="85"/>
        <v>Joshua Myers</v>
      </c>
      <c r="J101" s="7" t="str">
        <f t="shared" si="86"/>
        <v>U11</v>
      </c>
      <c r="K101" s="7" t="str">
        <f t="shared" si="87"/>
        <v>M</v>
      </c>
      <c r="L101" t="str">
        <f t="shared" si="88"/>
        <v>Spenborough &amp; District AC</v>
      </c>
      <c r="M101" s="21" t="str">
        <f t="shared" si="82"/>
        <v>U11</v>
      </c>
      <c r="N101" s="21" t="str">
        <f t="shared" si="83"/>
        <v>M</v>
      </c>
      <c r="O101" s="21" t="str">
        <f t="shared" si="84"/>
        <v>High</v>
      </c>
      <c r="P101" s="3" t="str">
        <f t="shared" si="64"/>
        <v>ok</v>
      </c>
      <c r="Q101" s="20" t="str">
        <f t="shared" si="65"/>
        <v>ok</v>
      </c>
      <c r="R101" s="20" t="str">
        <f t="shared" si="66"/>
        <v>ok</v>
      </c>
      <c r="S101" s="20" t="str">
        <f t="shared" si="67"/>
        <v>ok</v>
      </c>
      <c r="T101" s="21" t="str">
        <f t="shared" si="68"/>
        <v>Joshua MyersHigh</v>
      </c>
      <c r="U101" s="24">
        <f t="shared" si="69"/>
        <v>0.95</v>
      </c>
      <c r="V101" s="21">
        <f t="shared" si="70"/>
        <v>5</v>
      </c>
    </row>
    <row r="102" spans="1:22">
      <c r="E102" s="7">
        <v>6</v>
      </c>
      <c r="F102" s="118">
        <v>946</v>
      </c>
      <c r="G102" s="90">
        <v>0.95</v>
      </c>
      <c r="H102" s="91">
        <f t="shared" si="63"/>
        <v>1</v>
      </c>
      <c r="I102" t="str">
        <f t="shared" si="85"/>
        <v>Thomas Jackson</v>
      </c>
      <c r="J102" s="7" t="str">
        <f t="shared" si="86"/>
        <v>U11</v>
      </c>
      <c r="K102" s="7" t="str">
        <f t="shared" si="87"/>
        <v>M</v>
      </c>
      <c r="L102" t="str">
        <f t="shared" si="88"/>
        <v>Wakefield District Harriers &amp;AC</v>
      </c>
      <c r="M102" s="21" t="str">
        <f t="shared" si="82"/>
        <v>U11</v>
      </c>
      <c r="N102" s="21" t="str">
        <f t="shared" si="83"/>
        <v>M</v>
      </c>
      <c r="O102" s="21" t="str">
        <f t="shared" si="84"/>
        <v>High</v>
      </c>
      <c r="P102" s="3" t="str">
        <f t="shared" si="64"/>
        <v>ok</v>
      </c>
      <c r="Q102" s="20" t="str">
        <f t="shared" si="65"/>
        <v>ok</v>
      </c>
      <c r="R102" s="20" t="str">
        <f t="shared" si="66"/>
        <v>ok</v>
      </c>
      <c r="S102" s="20" t="str">
        <f t="shared" si="67"/>
        <v>ok</v>
      </c>
      <c r="T102" s="21" t="str">
        <f t="shared" si="68"/>
        <v>Thomas JacksonHigh</v>
      </c>
      <c r="U102" s="24">
        <f t="shared" si="69"/>
        <v>0.94989999999999997</v>
      </c>
      <c r="V102" s="21">
        <f t="shared" si="70"/>
        <v>6</v>
      </c>
    </row>
    <row r="103" spans="1:22">
      <c r="E103" s="7">
        <v>7</v>
      </c>
      <c r="F103" s="118">
        <v>957</v>
      </c>
      <c r="G103" s="90">
        <v>0.85</v>
      </c>
      <c r="H103" s="91" t="str">
        <f t="shared" si="63"/>
        <v/>
      </c>
      <c r="I103" t="str">
        <f t="shared" si="85"/>
        <v>Nickolas Piliponis</v>
      </c>
      <c r="J103" s="7" t="str">
        <f t="shared" si="86"/>
        <v>U11</v>
      </c>
      <c r="K103" s="7" t="str">
        <f t="shared" si="87"/>
        <v>M</v>
      </c>
      <c r="L103" t="str">
        <f t="shared" si="88"/>
        <v>Bradford Airedale AC</v>
      </c>
      <c r="M103" s="21" t="str">
        <f t="shared" si="82"/>
        <v>U11</v>
      </c>
      <c r="N103" s="21" t="str">
        <f t="shared" si="83"/>
        <v>M</v>
      </c>
      <c r="O103" s="21" t="str">
        <f t="shared" si="84"/>
        <v>High</v>
      </c>
      <c r="P103" s="3" t="str">
        <f t="shared" si="64"/>
        <v>ok</v>
      </c>
      <c r="Q103" s="20" t="str">
        <f t="shared" si="65"/>
        <v>ok</v>
      </c>
      <c r="R103" s="20" t="str">
        <f t="shared" si="66"/>
        <v>ok</v>
      </c>
      <c r="S103" s="20" t="str">
        <f t="shared" si="67"/>
        <v>ok</v>
      </c>
      <c r="T103" s="21" t="str">
        <f t="shared" si="68"/>
        <v>Nickolas PiliponisHigh</v>
      </c>
      <c r="U103" s="24">
        <f t="shared" si="69"/>
        <v>0.85</v>
      </c>
      <c r="V103" s="21">
        <f t="shared" si="70"/>
        <v>7</v>
      </c>
    </row>
    <row r="104" spans="1:22">
      <c r="F104" s="118"/>
      <c r="H104" s="91" t="str">
        <f t="shared" si="63"/>
        <v>-</v>
      </c>
      <c r="I104" t="str">
        <f t="shared" si="85"/>
        <v>-</v>
      </c>
      <c r="J104" s="7" t="str">
        <f t="shared" si="86"/>
        <v>-</v>
      </c>
      <c r="K104" s="7" t="str">
        <f t="shared" si="87"/>
        <v>-</v>
      </c>
      <c r="L104" t="str">
        <f t="shared" si="88"/>
        <v>-</v>
      </c>
      <c r="M104" s="21" t="str">
        <f t="shared" si="82"/>
        <v>U11</v>
      </c>
      <c r="N104" s="21" t="str">
        <f t="shared" si="83"/>
        <v>M</v>
      </c>
      <c r="O104" s="21" t="str">
        <f t="shared" si="84"/>
        <v>High</v>
      </c>
      <c r="P104" s="3" t="str">
        <f t="shared" si="64"/>
        <v>ok</v>
      </c>
      <c r="Q104" s="20" t="str">
        <f t="shared" si="65"/>
        <v>-</v>
      </c>
      <c r="R104" s="20" t="str">
        <f t="shared" si="66"/>
        <v>-</v>
      </c>
      <c r="S104" s="20" t="str">
        <f t="shared" si="67"/>
        <v>-</v>
      </c>
      <c r="T104" s="21" t="str">
        <f t="shared" si="68"/>
        <v>-High</v>
      </c>
      <c r="U104" s="24">
        <f t="shared" si="69"/>
        <v>0</v>
      </c>
      <c r="V104" s="21">
        <f t="shared" si="70"/>
        <v>1</v>
      </c>
    </row>
    <row r="105" spans="1:22">
      <c r="A105" t="s">
        <v>16</v>
      </c>
      <c r="B105" t="s">
        <v>1</v>
      </c>
      <c r="C105" t="s">
        <v>181</v>
      </c>
      <c r="E105" s="7">
        <v>1</v>
      </c>
      <c r="F105" s="118">
        <v>160</v>
      </c>
      <c r="G105" s="90">
        <v>9.68</v>
      </c>
      <c r="H105" s="91">
        <f t="shared" ref="H105:H110" si="89">IF(P105="error","ERR",IF(F105="","-",IF(V105=1,7,IF(V105&gt;6,"",7-V105))))</f>
        <v>7</v>
      </c>
      <c r="I105" t="str">
        <f t="shared" ref="I105:I110" si="90">IF($F105="","-",VLOOKUP($F105,Entry_numbers,2,FALSE))</f>
        <v>Benjamin Jackson</v>
      </c>
      <c r="J105" s="7" t="str">
        <f t="shared" ref="J105:J110" si="91">IF($F105="","-",VLOOKUP($F105,Entry_numbers,21,FALSE))</f>
        <v>U15</v>
      </c>
      <c r="K105" s="7" t="str">
        <f t="shared" ref="K105:K110" si="92">IF($F105="","-",VLOOKUP($F105,Entry_numbers,20,FALSE))</f>
        <v>M</v>
      </c>
      <c r="L105" t="str">
        <f t="shared" ref="L105:L110" si="93">IF($F105="","-",VLOOKUP($F105,Entry_numbers,3,FALSE))</f>
        <v>Wakefield District Harriers &amp;AC</v>
      </c>
      <c r="M105" s="21" t="str">
        <f t="shared" si="82"/>
        <v>U15</v>
      </c>
      <c r="N105" s="21" t="str">
        <f t="shared" si="83"/>
        <v>M</v>
      </c>
      <c r="O105" s="21" t="str">
        <f t="shared" si="84"/>
        <v>Shot</v>
      </c>
      <c r="P105" s="3" t="str">
        <f t="shared" ref="P105:P110" si="94">IF(OR(LEFT(O105,4)="Long",LEFT(O105,4)="High", LEFT(O105,4)="Shot"),"ok","ERROR")</f>
        <v>ok</v>
      </c>
      <c r="Q105" s="20" t="str">
        <f t="shared" ref="Q105:Q110" si="95">IF($F105="","-",IF(ISNA(VLOOKUP(I105,Entry_names,1,FALSE)),"error","ok"))</f>
        <v>ok</v>
      </c>
      <c r="R105" s="20" t="str">
        <f t="shared" ref="R105:S110" si="96">IF($F105="","-",IF(J105=M105,"ok","QUERY"))</f>
        <v>ok</v>
      </c>
      <c r="S105" s="20" t="str">
        <f t="shared" si="96"/>
        <v>ok</v>
      </c>
      <c r="T105" s="21" t="str">
        <f t="shared" ref="T105:T110" si="97">I105&amp;O105</f>
        <v>Benjamin JacksonShot</v>
      </c>
      <c r="U105" s="24">
        <f t="shared" ref="U105:U110" si="98">IF(AND(G105=G104,E105&lt;&gt;E104),U104-0.0001,G105)</f>
        <v>9.68</v>
      </c>
      <c r="V105" s="21">
        <f t="shared" ref="V105:V110" si="99">COUNTIFS(K$2:K$1003,"="&amp;K105,J$2:J$1003,"="&amp;J105,O$2:O$1003,"="&amp;O105,U$2:U$1003,"&gt;"&amp;U105)+1</f>
        <v>1</v>
      </c>
    </row>
    <row r="106" spans="1:22">
      <c r="E106" s="7">
        <v>2</v>
      </c>
      <c r="F106" s="118">
        <v>390</v>
      </c>
      <c r="G106" s="90">
        <v>8.91</v>
      </c>
      <c r="H106" s="91">
        <f t="shared" si="89"/>
        <v>5</v>
      </c>
      <c r="I106" t="str">
        <f t="shared" si="90"/>
        <v>Zeekie Yansaneh</v>
      </c>
      <c r="J106" s="7" t="str">
        <f t="shared" si="91"/>
        <v>U15</v>
      </c>
      <c r="K106" s="7" t="str">
        <f t="shared" si="92"/>
        <v>M</v>
      </c>
      <c r="L106" t="str">
        <f t="shared" si="93"/>
        <v>Rothwell Harriers &amp;AC</v>
      </c>
      <c r="M106" s="21" t="str">
        <f t="shared" si="82"/>
        <v>U15</v>
      </c>
      <c r="N106" s="21" t="str">
        <f t="shared" si="83"/>
        <v>M</v>
      </c>
      <c r="O106" s="21" t="str">
        <f t="shared" si="84"/>
        <v>Shot</v>
      </c>
      <c r="P106" s="3" t="str">
        <f t="shared" si="94"/>
        <v>ok</v>
      </c>
      <c r="Q106" s="20" t="str">
        <f t="shared" si="95"/>
        <v>ok</v>
      </c>
      <c r="R106" s="20" t="str">
        <f t="shared" si="96"/>
        <v>ok</v>
      </c>
      <c r="S106" s="20" t="str">
        <f t="shared" si="96"/>
        <v>ok</v>
      </c>
      <c r="T106" s="21" t="str">
        <f t="shared" si="97"/>
        <v>Zeekie YansanehShot</v>
      </c>
      <c r="U106" s="24">
        <f t="shared" si="98"/>
        <v>8.91</v>
      </c>
      <c r="V106" s="21">
        <f t="shared" si="99"/>
        <v>2</v>
      </c>
    </row>
    <row r="107" spans="1:22">
      <c r="E107" s="7">
        <v>3</v>
      </c>
      <c r="F107" s="118">
        <v>158</v>
      </c>
      <c r="G107" s="90">
        <v>7.81</v>
      </c>
      <c r="H107" s="91">
        <f t="shared" si="89"/>
        <v>4</v>
      </c>
      <c r="I107" t="str">
        <f t="shared" si="90"/>
        <v>Oliver Gee</v>
      </c>
      <c r="J107" s="7" t="str">
        <f t="shared" si="91"/>
        <v>U15</v>
      </c>
      <c r="K107" s="7" t="str">
        <f t="shared" si="92"/>
        <v>M</v>
      </c>
      <c r="L107" t="str">
        <f t="shared" si="93"/>
        <v>Wakefield District Harriers &amp;AC</v>
      </c>
      <c r="M107" s="21" t="str">
        <f t="shared" si="82"/>
        <v>U15</v>
      </c>
      <c r="N107" s="21" t="str">
        <f t="shared" si="83"/>
        <v>M</v>
      </c>
      <c r="O107" s="21" t="str">
        <f t="shared" si="84"/>
        <v>Shot</v>
      </c>
      <c r="P107" s="3" t="str">
        <f t="shared" si="94"/>
        <v>ok</v>
      </c>
      <c r="Q107" s="20" t="str">
        <f t="shared" si="95"/>
        <v>ok</v>
      </c>
      <c r="R107" s="20" t="str">
        <f t="shared" si="96"/>
        <v>ok</v>
      </c>
      <c r="S107" s="20" t="str">
        <f t="shared" si="96"/>
        <v>ok</v>
      </c>
      <c r="T107" s="21" t="str">
        <f t="shared" si="97"/>
        <v>Oliver GeeShot</v>
      </c>
      <c r="U107" s="24">
        <f t="shared" si="98"/>
        <v>7.81</v>
      </c>
      <c r="V107" s="21">
        <f t="shared" si="99"/>
        <v>3</v>
      </c>
    </row>
    <row r="108" spans="1:22">
      <c r="E108" s="7">
        <v>4</v>
      </c>
      <c r="F108" s="118">
        <v>387</v>
      </c>
      <c r="G108" s="90">
        <v>7.16</v>
      </c>
      <c r="H108" s="91">
        <f t="shared" si="89"/>
        <v>3</v>
      </c>
      <c r="I108" t="str">
        <f t="shared" si="90"/>
        <v>Daniel Pal</v>
      </c>
      <c r="J108" s="7" t="str">
        <f t="shared" si="91"/>
        <v>U15</v>
      </c>
      <c r="K108" s="7" t="str">
        <f t="shared" si="92"/>
        <v>M</v>
      </c>
      <c r="L108" t="str">
        <f t="shared" si="93"/>
        <v>Vale of York Athletics Community</v>
      </c>
      <c r="M108" s="21" t="str">
        <f t="shared" si="82"/>
        <v>U15</v>
      </c>
      <c r="N108" s="21" t="str">
        <f t="shared" si="83"/>
        <v>M</v>
      </c>
      <c r="O108" s="21" t="str">
        <f t="shared" si="84"/>
        <v>Shot</v>
      </c>
      <c r="P108" s="3" t="str">
        <f t="shared" si="94"/>
        <v>ok</v>
      </c>
      <c r="Q108" s="20" t="str">
        <f t="shared" si="95"/>
        <v>ok</v>
      </c>
      <c r="R108" s="20" t="str">
        <f t="shared" si="96"/>
        <v>ok</v>
      </c>
      <c r="S108" s="20" t="str">
        <f t="shared" si="96"/>
        <v>ok</v>
      </c>
      <c r="T108" s="21" t="str">
        <f t="shared" si="97"/>
        <v>Daniel PalShot</v>
      </c>
      <c r="U108" s="24">
        <f t="shared" si="98"/>
        <v>7.16</v>
      </c>
      <c r="V108" s="21">
        <f t="shared" si="99"/>
        <v>4</v>
      </c>
    </row>
    <row r="109" spans="1:22">
      <c r="E109" s="7">
        <v>5</v>
      </c>
      <c r="F109" s="118">
        <v>191</v>
      </c>
      <c r="G109" s="90">
        <v>7.1</v>
      </c>
      <c r="H109" s="91">
        <f t="shared" si="89"/>
        <v>2</v>
      </c>
      <c r="I109" t="str">
        <f t="shared" si="90"/>
        <v>Elliot Brownbridge</v>
      </c>
      <c r="J109" s="7" t="str">
        <f t="shared" si="91"/>
        <v>U15</v>
      </c>
      <c r="K109" s="7" t="str">
        <f t="shared" si="92"/>
        <v>M</v>
      </c>
      <c r="L109" t="str">
        <f t="shared" si="93"/>
        <v>Vale of York Athletics Community</v>
      </c>
      <c r="M109" s="21" t="str">
        <f t="shared" si="82"/>
        <v>U15</v>
      </c>
      <c r="N109" s="21" t="str">
        <f t="shared" si="83"/>
        <v>M</v>
      </c>
      <c r="O109" s="21" t="str">
        <f t="shared" si="84"/>
        <v>Shot</v>
      </c>
      <c r="P109" s="3" t="str">
        <f t="shared" si="94"/>
        <v>ok</v>
      </c>
      <c r="Q109" s="20" t="str">
        <f t="shared" si="95"/>
        <v>ok</v>
      </c>
      <c r="R109" s="20" t="str">
        <f t="shared" si="96"/>
        <v>ok</v>
      </c>
      <c r="S109" s="20" t="str">
        <f t="shared" si="96"/>
        <v>ok</v>
      </c>
      <c r="T109" s="21" t="str">
        <f t="shared" si="97"/>
        <v>Elliot BrownbridgeShot</v>
      </c>
      <c r="U109" s="24">
        <f t="shared" si="98"/>
        <v>7.1</v>
      </c>
      <c r="V109" s="21">
        <f t="shared" si="99"/>
        <v>5</v>
      </c>
    </row>
    <row r="110" spans="1:22">
      <c r="E110" s="7">
        <v>6</v>
      </c>
      <c r="F110" s="118">
        <v>921</v>
      </c>
      <c r="G110" s="90">
        <v>5.33</v>
      </c>
      <c r="H110" s="91">
        <f t="shared" si="89"/>
        <v>1</v>
      </c>
      <c r="I110" t="str">
        <f t="shared" si="90"/>
        <v>Harris Adam</v>
      </c>
      <c r="J110" s="7" t="str">
        <f t="shared" si="91"/>
        <v>U15</v>
      </c>
      <c r="K110" s="7" t="str">
        <f t="shared" si="92"/>
        <v>M</v>
      </c>
      <c r="L110" t="str">
        <f t="shared" si="93"/>
        <v>Wakefield District Harriers &amp;AC</v>
      </c>
      <c r="M110" s="21" t="str">
        <f t="shared" si="82"/>
        <v>U15</v>
      </c>
      <c r="N110" s="21" t="str">
        <f t="shared" si="83"/>
        <v>M</v>
      </c>
      <c r="O110" s="21" t="str">
        <f t="shared" si="84"/>
        <v>Shot</v>
      </c>
      <c r="P110" s="3" t="str">
        <f t="shared" si="94"/>
        <v>ok</v>
      </c>
      <c r="Q110" s="20" t="str">
        <f t="shared" si="95"/>
        <v>ok</v>
      </c>
      <c r="R110" s="20" t="str">
        <f t="shared" si="96"/>
        <v>ok</v>
      </c>
      <c r="S110" s="20" t="str">
        <f t="shared" si="96"/>
        <v>ok</v>
      </c>
      <c r="T110" s="21" t="str">
        <f t="shared" si="97"/>
        <v>Harris AdamShot</v>
      </c>
      <c r="U110" s="24">
        <f t="shared" si="98"/>
        <v>5.33</v>
      </c>
      <c r="V110" s="21">
        <f t="shared" si="99"/>
        <v>6</v>
      </c>
    </row>
    <row r="111" spans="1:22">
      <c r="F111" s="118"/>
      <c r="H111" s="91" t="str">
        <f t="shared" ref="H111:H176" si="100">IF(P111="error","ERR",IF(F111="","-",IF(V111=1,7,IF(V111&gt;6,"",7-V111))))</f>
        <v>-</v>
      </c>
      <c r="I111" t="str">
        <f t="shared" si="85"/>
        <v>-</v>
      </c>
      <c r="J111" s="7" t="str">
        <f t="shared" si="86"/>
        <v>-</v>
      </c>
      <c r="K111" s="7" t="str">
        <f t="shared" si="87"/>
        <v>-</v>
      </c>
      <c r="L111" t="str">
        <f t="shared" si="88"/>
        <v>-</v>
      </c>
      <c r="M111" s="21" t="str">
        <f t="shared" si="82"/>
        <v>U15</v>
      </c>
      <c r="N111" s="21" t="str">
        <f t="shared" si="83"/>
        <v>M</v>
      </c>
      <c r="O111" s="21" t="str">
        <f t="shared" si="84"/>
        <v>Shot</v>
      </c>
      <c r="P111" s="3" t="str">
        <f t="shared" ref="P111:P176" si="101">IF(OR(LEFT(O111,4)="Long",LEFT(O111,4)="High", LEFT(O111,4)="Shot"),"ok","ERROR")</f>
        <v>ok</v>
      </c>
      <c r="Q111" s="20" t="str">
        <f t="shared" ref="Q111:Q176" si="102">IF($F111="","-",IF(ISNA(VLOOKUP(I111,Entry_names,1,FALSE)),"error","ok"))</f>
        <v>-</v>
      </c>
      <c r="R111" s="20" t="str">
        <f t="shared" ref="R111:R176" si="103">IF($F111="","-",IF(J111=M111,"ok","QUERY"))</f>
        <v>-</v>
      </c>
      <c r="S111" s="20" t="str">
        <f t="shared" ref="S111:S176" si="104">IF($F111="","-",IF(K111=N111,"ok","QUERY"))</f>
        <v>-</v>
      </c>
      <c r="T111" s="21" t="str">
        <f t="shared" ref="T111:T176" si="105">I111&amp;O111</f>
        <v>-Shot</v>
      </c>
      <c r="U111" s="24">
        <f t="shared" ref="U111:U176" si="106">IF(AND(G111=G110,E111&lt;&gt;E110),U110-0.0001,G111)</f>
        <v>0</v>
      </c>
      <c r="V111" s="21">
        <f t="shared" ref="V111:V176" si="107">COUNTIFS(K$2:K$1003,"="&amp;K111,J$2:J$1003,"="&amp;J111,O$2:O$1003,"="&amp;O111,U$2:U$1003,"&gt;"&amp;U111)+1</f>
        <v>1</v>
      </c>
    </row>
    <row r="112" spans="1:22">
      <c r="A112" t="s">
        <v>16</v>
      </c>
      <c r="B112" t="s">
        <v>28</v>
      </c>
      <c r="C112" t="s">
        <v>181</v>
      </c>
      <c r="E112" s="7">
        <v>1</v>
      </c>
      <c r="F112" s="118">
        <v>187</v>
      </c>
      <c r="G112" s="90">
        <v>9.3000000000000007</v>
      </c>
      <c r="H112" s="91">
        <f>IF(P112="error","ERR",IF(F112="","-",IF(V112=1,7,IF(V112&gt;6,"",7-V112))))</f>
        <v>7</v>
      </c>
      <c r="I112" t="str">
        <f>IF($F112="","-",VLOOKUP($F112,Entry_numbers,2,FALSE))</f>
        <v>Lily Keeler</v>
      </c>
      <c r="J112" s="7" t="str">
        <f>IF($F112="","-",VLOOKUP($F112,Entry_numbers,21,FALSE))</f>
        <v>U15</v>
      </c>
      <c r="K112" s="7" t="str">
        <f>IF($F112="","-",VLOOKUP($F112,Entry_numbers,20,FALSE))</f>
        <v>F</v>
      </c>
      <c r="L112" t="str">
        <f>IF($F112="","-",VLOOKUP($F112,Entry_numbers,3,FALSE))</f>
        <v>Wakefield District Harriers &amp;AC</v>
      </c>
      <c r="M112" s="21" t="str">
        <f t="shared" si="82"/>
        <v>U15</v>
      </c>
      <c r="N112" s="21" t="str">
        <f t="shared" si="83"/>
        <v>F</v>
      </c>
      <c r="O112" s="21" t="str">
        <f t="shared" si="84"/>
        <v>Shot</v>
      </c>
      <c r="P112" s="3" t="str">
        <f>IF(OR(LEFT(O112,4)="Long",LEFT(O112,4)="High", LEFT(O112,4)="Shot"),"ok","ERROR")</f>
        <v>ok</v>
      </c>
      <c r="Q112" s="20" t="str">
        <f>IF($F112="","-",IF(ISNA(VLOOKUP(I112,Entry_names,1,FALSE)),"error","ok"))</f>
        <v>ok</v>
      </c>
      <c r="R112" s="20" t="str">
        <f t="shared" ref="R112:S116" si="108">IF($F112="","-",IF(J112=M112,"ok","QUERY"))</f>
        <v>ok</v>
      </c>
      <c r="S112" s="20" t="str">
        <f t="shared" si="108"/>
        <v>ok</v>
      </c>
      <c r="T112" s="21" t="str">
        <f>I112&amp;O112</f>
        <v>Lily KeelerShot</v>
      </c>
      <c r="U112" s="24">
        <f>IF(AND(G112=G111,E112&lt;&gt;E111),U111-0.0001,G112)</f>
        <v>9.3000000000000007</v>
      </c>
      <c r="V112" s="21">
        <f>COUNTIFS(K$2:K$1003,"="&amp;K112,J$2:J$1003,"="&amp;J112,O$2:O$1003,"="&amp;O112,U$2:U$1003,"&gt;"&amp;U112)+1</f>
        <v>1</v>
      </c>
    </row>
    <row r="113" spans="1:22">
      <c r="E113" s="7">
        <v>2</v>
      </c>
      <c r="F113" s="118">
        <v>180</v>
      </c>
      <c r="G113" s="90">
        <v>6.51</v>
      </c>
      <c r="H113" s="91">
        <f>IF(P113="error","ERR",IF(F113="","-",IF(V113=1,7,IF(V113&gt;6,"",7-V113))))</f>
        <v>5</v>
      </c>
      <c r="I113" t="str">
        <f>IF($F113="","-",VLOOKUP($F113,Entry_numbers,2,FALSE))</f>
        <v>Sophie Torossian</v>
      </c>
      <c r="J113" s="7" t="str">
        <f>IF($F113="","-",VLOOKUP($F113,Entry_numbers,21,FALSE))</f>
        <v>U15</v>
      </c>
      <c r="K113" s="7" t="str">
        <f>IF($F113="","-",VLOOKUP($F113,Entry_numbers,20,FALSE))</f>
        <v>F</v>
      </c>
      <c r="L113" t="str">
        <f>IF($F113="","-",VLOOKUP($F113,Entry_numbers,3,FALSE))</f>
        <v>Wakefield District Harriers &amp;AC</v>
      </c>
      <c r="M113" s="21" t="str">
        <f t="shared" si="82"/>
        <v>U15</v>
      </c>
      <c r="N113" s="21" t="str">
        <f t="shared" si="83"/>
        <v>F</v>
      </c>
      <c r="O113" s="21" t="str">
        <f t="shared" si="84"/>
        <v>Shot</v>
      </c>
      <c r="P113" s="3" t="str">
        <f>IF(OR(LEFT(O113,4)="Long",LEFT(O113,4)="High", LEFT(O113,4)="Shot"),"ok","ERROR")</f>
        <v>ok</v>
      </c>
      <c r="Q113" s="20" t="str">
        <f>IF($F113="","-",IF(ISNA(VLOOKUP(I113,Entry_names,1,FALSE)),"error","ok"))</f>
        <v>ok</v>
      </c>
      <c r="R113" s="20" t="str">
        <f t="shared" si="108"/>
        <v>ok</v>
      </c>
      <c r="S113" s="20" t="str">
        <f t="shared" si="108"/>
        <v>ok</v>
      </c>
      <c r="T113" s="21" t="str">
        <f>I113&amp;O113</f>
        <v>Sophie TorossianShot</v>
      </c>
      <c r="U113" s="24">
        <f>IF(AND(G113=G112,E113&lt;&gt;E112),U112-0.0001,G113)</f>
        <v>6.51</v>
      </c>
      <c r="V113" s="21">
        <f>COUNTIFS(K$2:K$1003,"="&amp;K113,J$2:J$1003,"="&amp;J113,O$2:O$1003,"="&amp;O113,U$2:U$1003,"&gt;"&amp;U113)+1</f>
        <v>2</v>
      </c>
    </row>
    <row r="114" spans="1:22">
      <c r="E114" s="7">
        <v>3</v>
      </c>
      <c r="F114" s="118">
        <v>179</v>
      </c>
      <c r="G114" s="90">
        <v>6.32</v>
      </c>
      <c r="H114" s="91">
        <f>IF(P114="error","ERR",IF(F114="","-",IF(V114=1,7,IF(V114&gt;6,"",7-V114))))</f>
        <v>4</v>
      </c>
      <c r="I114" t="str">
        <f>IF($F114="","-",VLOOKUP($F114,Entry_numbers,2,FALSE))</f>
        <v>Romy Fagan</v>
      </c>
      <c r="J114" s="7" t="str">
        <f>IF($F114="","-",VLOOKUP($F114,Entry_numbers,21,FALSE))</f>
        <v>U15</v>
      </c>
      <c r="K114" s="7" t="str">
        <f>IF($F114="","-",VLOOKUP($F114,Entry_numbers,20,FALSE))</f>
        <v>F</v>
      </c>
      <c r="L114" t="str">
        <f>IF($F114="","-",VLOOKUP($F114,Entry_numbers,3,FALSE))</f>
        <v>Wakefield District Harriers &amp;AC</v>
      </c>
      <c r="M114" s="21" t="str">
        <f t="shared" si="82"/>
        <v>U15</v>
      </c>
      <c r="N114" s="21" t="str">
        <f t="shared" si="83"/>
        <v>F</v>
      </c>
      <c r="O114" s="21" t="str">
        <f t="shared" si="84"/>
        <v>Shot</v>
      </c>
      <c r="P114" s="3" t="str">
        <f>IF(OR(LEFT(O114,4)="Long",LEFT(O114,4)="High", LEFT(O114,4)="Shot"),"ok","ERROR")</f>
        <v>ok</v>
      </c>
      <c r="Q114" s="20" t="str">
        <f>IF($F114="","-",IF(ISNA(VLOOKUP(I114,Entry_names,1,FALSE)),"error","ok"))</f>
        <v>ok</v>
      </c>
      <c r="R114" s="20" t="str">
        <f t="shared" si="108"/>
        <v>ok</v>
      </c>
      <c r="S114" s="20" t="str">
        <f t="shared" si="108"/>
        <v>ok</v>
      </c>
      <c r="T114" s="21" t="str">
        <f>I114&amp;O114</f>
        <v>Romy FaganShot</v>
      </c>
      <c r="U114" s="24">
        <f>IF(AND(G114=G113,E114&lt;&gt;E113),U113-0.0001,G114)</f>
        <v>6.32</v>
      </c>
      <c r="V114" s="21">
        <f>COUNTIFS(K$2:K$1003,"="&amp;K114,J$2:J$1003,"="&amp;J114,O$2:O$1003,"="&amp;O114,U$2:U$1003,"&gt;"&amp;U114)+1</f>
        <v>3</v>
      </c>
    </row>
    <row r="115" spans="1:22">
      <c r="E115" s="7">
        <v>4</v>
      </c>
      <c r="F115" s="118">
        <v>184</v>
      </c>
      <c r="G115" s="90">
        <v>5.55</v>
      </c>
      <c r="H115" s="91">
        <f>IF(P115="error","ERR",IF(F115="","-",IF(V115=1,7,IF(V115&gt;6,"",7-V115))))</f>
        <v>3</v>
      </c>
      <c r="I115" t="str">
        <f>IF($F115="","-",VLOOKUP($F115,Entry_numbers,2,FALSE))</f>
        <v>Neve Arundel</v>
      </c>
      <c r="J115" s="7" t="str">
        <f>IF($F115="","-",VLOOKUP($F115,Entry_numbers,21,FALSE))</f>
        <v>U15</v>
      </c>
      <c r="K115" s="7" t="str">
        <f>IF($F115="","-",VLOOKUP($F115,Entry_numbers,20,FALSE))</f>
        <v>F</v>
      </c>
      <c r="L115" t="str">
        <f>IF($F115="","-",VLOOKUP($F115,Entry_numbers,3,FALSE))</f>
        <v>Wakefield District Harriers &amp;AC</v>
      </c>
      <c r="M115" s="21" t="str">
        <f t="shared" si="82"/>
        <v>U15</v>
      </c>
      <c r="N115" s="21" t="str">
        <f t="shared" si="83"/>
        <v>F</v>
      </c>
      <c r="O115" s="21" t="str">
        <f t="shared" si="84"/>
        <v>Shot</v>
      </c>
      <c r="P115" s="3" t="str">
        <f>IF(OR(LEFT(O115,4)="Long",LEFT(O115,4)="High", LEFT(O115,4)="Shot"),"ok","ERROR")</f>
        <v>ok</v>
      </c>
      <c r="Q115" s="20" t="str">
        <f>IF($F115="","-",IF(ISNA(VLOOKUP(I115,Entry_names,1,FALSE)),"error","ok"))</f>
        <v>ok</v>
      </c>
      <c r="R115" s="20" t="str">
        <f t="shared" si="108"/>
        <v>ok</v>
      </c>
      <c r="S115" s="20" t="str">
        <f t="shared" si="108"/>
        <v>ok</v>
      </c>
      <c r="T115" s="21" t="str">
        <f>I115&amp;O115</f>
        <v>Neve ArundelShot</v>
      </c>
      <c r="U115" s="24">
        <f>IF(AND(G115=G114,E115&lt;&gt;E114),U114-0.0001,G115)</f>
        <v>5.55</v>
      </c>
      <c r="V115" s="21">
        <f>COUNTIFS(K$2:K$1003,"="&amp;K115,J$2:J$1003,"="&amp;J115,O$2:O$1003,"="&amp;O115,U$2:U$1003,"&gt;"&amp;U115)+1</f>
        <v>4</v>
      </c>
    </row>
    <row r="116" spans="1:22">
      <c r="E116" s="7">
        <v>5</v>
      </c>
      <c r="F116" s="118">
        <v>321</v>
      </c>
      <c r="G116" s="90">
        <v>5.27</v>
      </c>
      <c r="H116" s="91">
        <f>IF(P116="error","ERR",IF(F116="","-",IF(V116=1,7,IF(V116&gt;6,"",7-V116))))</f>
        <v>2</v>
      </c>
      <c r="I116" t="str">
        <f>IF($F116="","-",VLOOKUP($F116,Entry_numbers,2,FALSE))</f>
        <v>Isabelle Wilkinson</v>
      </c>
      <c r="J116" s="7" t="str">
        <f>IF($F116="","-",VLOOKUP($F116,Entry_numbers,21,FALSE))</f>
        <v>U15</v>
      </c>
      <c r="K116" s="7" t="str">
        <f>IF($F116="","-",VLOOKUP($F116,Entry_numbers,20,FALSE))</f>
        <v>F</v>
      </c>
      <c r="L116" t="str">
        <f>IF($F116="","-",VLOOKUP($F116,Entry_numbers,3,FALSE))</f>
        <v>Hallamshire Harriers Sheffield</v>
      </c>
      <c r="M116" s="21" t="str">
        <f t="shared" si="82"/>
        <v>U15</v>
      </c>
      <c r="N116" s="21" t="str">
        <f t="shared" si="83"/>
        <v>F</v>
      </c>
      <c r="O116" s="21" t="str">
        <f t="shared" si="84"/>
        <v>Shot</v>
      </c>
      <c r="P116" s="3" t="str">
        <f>IF(OR(LEFT(O116,4)="Long",LEFT(O116,4)="High", LEFT(O116,4)="Shot"),"ok","ERROR")</f>
        <v>ok</v>
      </c>
      <c r="Q116" s="20" t="str">
        <f>IF($F116="","-",IF(ISNA(VLOOKUP(I116,Entry_names,1,FALSE)),"error","ok"))</f>
        <v>ok</v>
      </c>
      <c r="R116" s="20" t="str">
        <f t="shared" si="108"/>
        <v>ok</v>
      </c>
      <c r="S116" s="20" t="str">
        <f t="shared" si="108"/>
        <v>ok</v>
      </c>
      <c r="T116" s="21" t="str">
        <f>I116&amp;O116</f>
        <v>Isabelle WilkinsonShot</v>
      </c>
      <c r="U116" s="24">
        <f>IF(AND(G116=G115,E116&lt;&gt;E115),U115-0.0001,G116)</f>
        <v>5.27</v>
      </c>
      <c r="V116" s="21">
        <f>COUNTIFS(K$2:K$1003,"="&amp;K116,J$2:J$1003,"="&amp;J116,O$2:O$1003,"="&amp;O116,U$2:U$1003,"&gt;"&amp;U116)+1</f>
        <v>5</v>
      </c>
    </row>
    <row r="117" spans="1:22">
      <c r="F117" s="118"/>
      <c r="H117" s="91" t="str">
        <f t="shared" si="100"/>
        <v>-</v>
      </c>
      <c r="I117" t="str">
        <f t="shared" si="85"/>
        <v>-</v>
      </c>
      <c r="J117" s="7" t="str">
        <f t="shared" si="86"/>
        <v>-</v>
      </c>
      <c r="K117" s="7" t="str">
        <f t="shared" si="87"/>
        <v>-</v>
      </c>
      <c r="L117" t="str">
        <f t="shared" si="88"/>
        <v>-</v>
      </c>
      <c r="M117" s="21" t="str">
        <f t="shared" si="82"/>
        <v>U15</v>
      </c>
      <c r="N117" s="21" t="str">
        <f t="shared" si="83"/>
        <v>F</v>
      </c>
      <c r="O117" s="21" t="str">
        <f t="shared" si="84"/>
        <v>Shot</v>
      </c>
      <c r="P117" s="3" t="str">
        <f t="shared" si="101"/>
        <v>ok</v>
      </c>
      <c r="Q117" s="20" t="str">
        <f t="shared" si="102"/>
        <v>-</v>
      </c>
      <c r="R117" s="20" t="str">
        <f t="shared" si="103"/>
        <v>-</v>
      </c>
      <c r="S117" s="20" t="str">
        <f t="shared" si="104"/>
        <v>-</v>
      </c>
      <c r="T117" s="21" t="str">
        <f t="shared" si="105"/>
        <v>-Shot</v>
      </c>
      <c r="U117" s="24">
        <f t="shared" si="106"/>
        <v>0</v>
      </c>
      <c r="V117" s="21">
        <f t="shared" si="107"/>
        <v>1</v>
      </c>
    </row>
    <row r="118" spans="1:22">
      <c r="A118" t="s">
        <v>65</v>
      </c>
      <c r="B118" t="s">
        <v>28</v>
      </c>
      <c r="C118" t="s">
        <v>169</v>
      </c>
      <c r="E118" s="7">
        <v>1</v>
      </c>
      <c r="F118" s="118">
        <v>988</v>
      </c>
      <c r="G118" s="90">
        <v>1.43</v>
      </c>
      <c r="H118" s="91">
        <f t="shared" ref="H118:H131" si="109">IF(P118="error","ERR",IF(F118="","-",IF(V118=1,7,IF(V118&gt;6,"",7-V118))))</f>
        <v>7</v>
      </c>
      <c r="I118" t="str">
        <f t="shared" ref="I118:I131" si="110">IF($F118="","-",VLOOKUP($F118,Entry_numbers,2,FALSE))</f>
        <v>Summer Biggs</v>
      </c>
      <c r="J118" s="7" t="str">
        <f t="shared" ref="J118:J131" si="111">IF($F118="","-",VLOOKUP($F118,Entry_numbers,21,FALSE))</f>
        <v>U13</v>
      </c>
      <c r="K118" s="7" t="str">
        <f t="shared" ref="K118:K131" si="112">IF($F118="","-",VLOOKUP($F118,Entry_numbers,20,FALSE))</f>
        <v>F</v>
      </c>
      <c r="L118" t="str">
        <f t="shared" ref="L118:L131" si="113">IF($F118="","-",VLOOKUP($F118,Entry_numbers,3,FALSE))</f>
        <v>Amber Valley &amp; Erewash AC</v>
      </c>
      <c r="M118" s="21" t="str">
        <f t="shared" si="82"/>
        <v>U13</v>
      </c>
      <c r="N118" s="21" t="str">
        <f t="shared" si="83"/>
        <v>F</v>
      </c>
      <c r="O118" s="21" t="str">
        <f t="shared" si="84"/>
        <v>High</v>
      </c>
      <c r="P118" s="3" t="str">
        <f t="shared" ref="P118:P131" si="114">IF(OR(LEFT(O118,4)="Long",LEFT(O118,4)="High", LEFT(O118,4)="Shot"),"ok","ERROR")</f>
        <v>ok</v>
      </c>
      <c r="Q118" s="20" t="str">
        <f t="shared" ref="Q118:Q131" si="115">IF($F118="","-",IF(ISNA(VLOOKUP(I118,Entry_names,1,FALSE)),"error","ok"))</f>
        <v>ok</v>
      </c>
      <c r="R118" s="20" t="str">
        <f t="shared" ref="R118:R131" si="116">IF($F118="","-",IF(J118=M118,"ok","QUERY"))</f>
        <v>ok</v>
      </c>
      <c r="S118" s="20" t="str">
        <f t="shared" si="104"/>
        <v>ok</v>
      </c>
      <c r="T118" s="21" t="str">
        <f t="shared" ref="T118:T131" si="117">I118&amp;O118</f>
        <v>Summer BiggsHigh</v>
      </c>
      <c r="U118" s="24">
        <f>IF(AND(G118=G115,E118&lt;&gt;E115),U115-0.0001,G118)</f>
        <v>1.43</v>
      </c>
      <c r="V118" s="21">
        <f t="shared" ref="V118:V131" si="118">COUNTIFS(K$2:K$1003,"="&amp;K118,J$2:J$1003,"="&amp;J118,O$2:O$1003,"="&amp;O118,U$2:U$1003,"&gt;"&amp;U118)+1</f>
        <v>1</v>
      </c>
    </row>
    <row r="119" spans="1:22">
      <c r="E119" s="7">
        <v>2</v>
      </c>
      <c r="F119" s="118">
        <v>979</v>
      </c>
      <c r="G119" s="90">
        <v>1.35</v>
      </c>
      <c r="H119" s="91">
        <f t="shared" si="109"/>
        <v>5</v>
      </c>
      <c r="I119" t="str">
        <f t="shared" si="110"/>
        <v>Taryn Ollett</v>
      </c>
      <c r="J119" s="7" t="str">
        <f t="shared" si="111"/>
        <v>U13</v>
      </c>
      <c r="K119" s="7" t="str">
        <f t="shared" si="112"/>
        <v>F</v>
      </c>
      <c r="L119" t="str">
        <f t="shared" si="113"/>
        <v>Kingston Upon Hull AC</v>
      </c>
      <c r="M119" s="21" t="str">
        <f t="shared" si="82"/>
        <v>U13</v>
      </c>
      <c r="N119" s="21" t="str">
        <f t="shared" si="83"/>
        <v>F</v>
      </c>
      <c r="O119" s="21" t="str">
        <f t="shared" si="84"/>
        <v>High</v>
      </c>
      <c r="P119" s="3" t="str">
        <f t="shared" si="114"/>
        <v>ok</v>
      </c>
      <c r="Q119" s="20" t="str">
        <f t="shared" si="115"/>
        <v>ok</v>
      </c>
      <c r="R119" s="20" t="str">
        <f t="shared" si="116"/>
        <v>ok</v>
      </c>
      <c r="S119" s="20" t="str">
        <f t="shared" si="104"/>
        <v>ok</v>
      </c>
      <c r="T119" s="21" t="str">
        <f t="shared" si="117"/>
        <v>Taryn OllettHigh</v>
      </c>
      <c r="U119" s="24">
        <f t="shared" ref="U119:U131" si="119">IF(AND(G119=G118,E119&lt;&gt;E118),U118-0.0001,G119)</f>
        <v>1.35</v>
      </c>
      <c r="V119" s="21">
        <f t="shared" si="118"/>
        <v>2</v>
      </c>
    </row>
    <row r="120" spans="1:22">
      <c r="E120" s="7">
        <v>3</v>
      </c>
      <c r="F120" s="118">
        <v>902</v>
      </c>
      <c r="G120" s="90">
        <v>1.3</v>
      </c>
      <c r="H120" s="91">
        <f t="shared" si="109"/>
        <v>4</v>
      </c>
      <c r="I120" t="str">
        <f t="shared" si="110"/>
        <v>Grace Torossian</v>
      </c>
      <c r="J120" s="7" t="str">
        <f t="shared" si="111"/>
        <v>U13</v>
      </c>
      <c r="K120" s="7" t="str">
        <f t="shared" si="112"/>
        <v>F</v>
      </c>
      <c r="L120" t="str">
        <f t="shared" si="113"/>
        <v>Wakefield District Harriers &amp;AC</v>
      </c>
      <c r="M120" s="21" t="str">
        <f t="shared" si="82"/>
        <v>U13</v>
      </c>
      <c r="N120" s="21" t="str">
        <f t="shared" si="83"/>
        <v>F</v>
      </c>
      <c r="O120" s="21" t="str">
        <f t="shared" si="84"/>
        <v>High</v>
      </c>
      <c r="P120" s="3" t="str">
        <f t="shared" si="114"/>
        <v>ok</v>
      </c>
      <c r="Q120" s="20" t="str">
        <f t="shared" si="115"/>
        <v>ok</v>
      </c>
      <c r="R120" s="20" t="str">
        <f t="shared" si="116"/>
        <v>ok</v>
      </c>
      <c r="S120" s="20" t="str">
        <f t="shared" si="104"/>
        <v>ok</v>
      </c>
      <c r="T120" s="21" t="str">
        <f t="shared" si="117"/>
        <v>Grace TorossianHigh</v>
      </c>
      <c r="U120" s="24">
        <f t="shared" si="119"/>
        <v>1.3</v>
      </c>
      <c r="V120" s="21">
        <f t="shared" si="118"/>
        <v>3</v>
      </c>
    </row>
    <row r="121" spans="1:22">
      <c r="E121" s="7">
        <v>4</v>
      </c>
      <c r="F121" s="118">
        <v>915</v>
      </c>
      <c r="G121" s="90">
        <v>1.3</v>
      </c>
      <c r="H121" s="91">
        <f t="shared" si="109"/>
        <v>3</v>
      </c>
      <c r="I121" t="str">
        <f t="shared" si="110"/>
        <v>Leticia De Jong</v>
      </c>
      <c r="J121" s="7" t="str">
        <f t="shared" si="111"/>
        <v>U13</v>
      </c>
      <c r="K121" s="7" t="str">
        <f t="shared" si="112"/>
        <v>F</v>
      </c>
      <c r="L121" t="str">
        <f t="shared" si="113"/>
        <v>Hallamshire Harriers Sheffield</v>
      </c>
      <c r="M121" s="21" t="str">
        <f t="shared" si="82"/>
        <v>U13</v>
      </c>
      <c r="N121" s="21" t="str">
        <f t="shared" si="83"/>
        <v>F</v>
      </c>
      <c r="O121" s="21" t="str">
        <f t="shared" si="84"/>
        <v>High</v>
      </c>
      <c r="P121" s="3" t="str">
        <f t="shared" si="114"/>
        <v>ok</v>
      </c>
      <c r="Q121" s="20" t="str">
        <f t="shared" si="115"/>
        <v>ok</v>
      </c>
      <c r="R121" s="20" t="str">
        <f t="shared" si="116"/>
        <v>ok</v>
      </c>
      <c r="S121" s="20" t="str">
        <f t="shared" si="104"/>
        <v>ok</v>
      </c>
      <c r="T121" s="21" t="str">
        <f t="shared" si="117"/>
        <v>Leticia De JongHigh</v>
      </c>
      <c r="U121" s="24">
        <f t="shared" si="119"/>
        <v>1.2999000000000001</v>
      </c>
      <c r="V121" s="21">
        <f t="shared" si="118"/>
        <v>4</v>
      </c>
    </row>
    <row r="122" spans="1:22">
      <c r="E122" s="7">
        <v>5</v>
      </c>
      <c r="F122" s="118">
        <v>918</v>
      </c>
      <c r="G122" s="90">
        <v>1.25</v>
      </c>
      <c r="H122" s="91">
        <f t="shared" si="109"/>
        <v>2</v>
      </c>
      <c r="I122" t="str">
        <f t="shared" si="110"/>
        <v>Sophie Watkins</v>
      </c>
      <c r="J122" s="7" t="str">
        <f t="shared" si="111"/>
        <v>U13</v>
      </c>
      <c r="K122" s="7" t="str">
        <f t="shared" si="112"/>
        <v>F</v>
      </c>
      <c r="L122" t="str">
        <f t="shared" si="113"/>
        <v>Holmfirth Harriers</v>
      </c>
      <c r="M122" s="21" t="str">
        <f t="shared" si="82"/>
        <v>U13</v>
      </c>
      <c r="N122" s="21" t="str">
        <f t="shared" si="83"/>
        <v>F</v>
      </c>
      <c r="O122" s="21" t="str">
        <f t="shared" si="84"/>
        <v>High</v>
      </c>
      <c r="P122" s="3" t="str">
        <f t="shared" si="114"/>
        <v>ok</v>
      </c>
      <c r="Q122" s="20" t="str">
        <f t="shared" si="115"/>
        <v>ok</v>
      </c>
      <c r="R122" s="20" t="str">
        <f t="shared" si="116"/>
        <v>ok</v>
      </c>
      <c r="S122" s="20" t="str">
        <f t="shared" si="104"/>
        <v>ok</v>
      </c>
      <c r="T122" s="21" t="str">
        <f t="shared" si="117"/>
        <v>Sophie WatkinsHigh</v>
      </c>
      <c r="U122" s="24">
        <f t="shared" si="119"/>
        <v>1.25</v>
      </c>
      <c r="V122" s="21">
        <f t="shared" si="118"/>
        <v>5</v>
      </c>
    </row>
    <row r="123" spans="1:22">
      <c r="E123" s="7">
        <v>5</v>
      </c>
      <c r="F123" s="118">
        <v>917</v>
      </c>
      <c r="G123" s="90">
        <v>1.25</v>
      </c>
      <c r="H123" s="91">
        <f t="shared" si="109"/>
        <v>2</v>
      </c>
      <c r="I123" t="str">
        <f t="shared" si="110"/>
        <v>Ava O'Driscoll</v>
      </c>
      <c r="J123" s="7" t="str">
        <f t="shared" si="111"/>
        <v>U13</v>
      </c>
      <c r="K123" s="7" t="str">
        <f t="shared" si="112"/>
        <v>F</v>
      </c>
      <c r="L123" t="str">
        <f t="shared" si="113"/>
        <v>Hallamshire Harriers Sheffield</v>
      </c>
      <c r="M123" s="21" t="str">
        <f t="shared" si="82"/>
        <v>U13</v>
      </c>
      <c r="N123" s="21" t="str">
        <f t="shared" si="83"/>
        <v>F</v>
      </c>
      <c r="O123" s="21" t="str">
        <f t="shared" si="84"/>
        <v>High</v>
      </c>
      <c r="P123" s="3" t="str">
        <f t="shared" si="114"/>
        <v>ok</v>
      </c>
      <c r="Q123" s="20" t="str">
        <f t="shared" si="115"/>
        <v>ok</v>
      </c>
      <c r="R123" s="20" t="str">
        <f t="shared" si="116"/>
        <v>ok</v>
      </c>
      <c r="S123" s="20" t="str">
        <f t="shared" si="104"/>
        <v>ok</v>
      </c>
      <c r="T123" s="21" t="str">
        <f t="shared" si="117"/>
        <v>Ava O'DriscollHigh</v>
      </c>
      <c r="U123" s="24">
        <f t="shared" si="119"/>
        <v>1.25</v>
      </c>
      <c r="V123" s="21">
        <f t="shared" si="118"/>
        <v>5</v>
      </c>
    </row>
    <row r="124" spans="1:22">
      <c r="E124" s="7">
        <v>7</v>
      </c>
      <c r="F124" s="118">
        <v>91</v>
      </c>
      <c r="G124" s="90">
        <v>1.2</v>
      </c>
      <c r="H124" s="91" t="str">
        <f t="shared" si="109"/>
        <v/>
      </c>
      <c r="I124" t="str">
        <f t="shared" si="110"/>
        <v>Arabella Hornby</v>
      </c>
      <c r="J124" s="7" t="str">
        <f t="shared" si="111"/>
        <v>U13</v>
      </c>
      <c r="K124" s="7" t="str">
        <f t="shared" si="112"/>
        <v>F</v>
      </c>
      <c r="L124" t="str">
        <f t="shared" si="113"/>
        <v>Kingston Upon Hull AC</v>
      </c>
      <c r="M124" s="21" t="str">
        <f t="shared" si="82"/>
        <v>U13</v>
      </c>
      <c r="N124" s="21" t="str">
        <f t="shared" si="83"/>
        <v>F</v>
      </c>
      <c r="O124" s="21" t="str">
        <f t="shared" si="84"/>
        <v>High</v>
      </c>
      <c r="P124" s="3" t="str">
        <f t="shared" si="114"/>
        <v>ok</v>
      </c>
      <c r="Q124" s="20" t="str">
        <f t="shared" si="115"/>
        <v>ok</v>
      </c>
      <c r="R124" s="20" t="str">
        <f t="shared" si="116"/>
        <v>ok</v>
      </c>
      <c r="S124" s="20" t="str">
        <f t="shared" si="104"/>
        <v>ok</v>
      </c>
      <c r="T124" s="21" t="str">
        <f t="shared" si="117"/>
        <v>Arabella HornbyHigh</v>
      </c>
      <c r="U124" s="24">
        <f t="shared" si="119"/>
        <v>1.2</v>
      </c>
      <c r="V124" s="21">
        <f t="shared" si="118"/>
        <v>7</v>
      </c>
    </row>
    <row r="125" spans="1:22">
      <c r="E125" s="7">
        <v>8</v>
      </c>
      <c r="F125" s="118">
        <v>906</v>
      </c>
      <c r="G125" s="90">
        <v>1.1499999999999999</v>
      </c>
      <c r="H125" s="91" t="str">
        <f t="shared" si="109"/>
        <v/>
      </c>
      <c r="I125" t="str">
        <f t="shared" si="110"/>
        <v>Matilda Shaw</v>
      </c>
      <c r="J125" s="7" t="str">
        <f t="shared" si="111"/>
        <v>U13</v>
      </c>
      <c r="K125" s="7" t="str">
        <f t="shared" si="112"/>
        <v>F</v>
      </c>
      <c r="L125" t="str">
        <f t="shared" si="113"/>
        <v>Wakefield District Harriers &amp;AC</v>
      </c>
      <c r="M125" s="21" t="str">
        <f t="shared" si="82"/>
        <v>U13</v>
      </c>
      <c r="N125" s="21" t="str">
        <f t="shared" si="83"/>
        <v>F</v>
      </c>
      <c r="O125" s="21" t="str">
        <f t="shared" si="84"/>
        <v>High</v>
      </c>
      <c r="P125" s="3" t="str">
        <f t="shared" si="114"/>
        <v>ok</v>
      </c>
      <c r="Q125" s="20" t="str">
        <f t="shared" si="115"/>
        <v>ok</v>
      </c>
      <c r="R125" s="20" t="str">
        <f t="shared" si="116"/>
        <v>ok</v>
      </c>
      <c r="S125" s="20" t="str">
        <f t="shared" si="104"/>
        <v>ok</v>
      </c>
      <c r="T125" s="21" t="str">
        <f t="shared" si="117"/>
        <v>Matilda ShawHigh</v>
      </c>
      <c r="U125" s="24">
        <f t="shared" si="119"/>
        <v>1.1499999999999999</v>
      </c>
      <c r="V125" s="21">
        <f t="shared" si="118"/>
        <v>8</v>
      </c>
    </row>
    <row r="126" spans="1:22">
      <c r="E126" s="7">
        <v>9</v>
      </c>
      <c r="F126" s="118">
        <v>972</v>
      </c>
      <c r="G126" s="90">
        <v>1.1499999999999999</v>
      </c>
      <c r="H126" s="91" t="str">
        <f t="shared" si="109"/>
        <v/>
      </c>
      <c r="I126" t="str">
        <f t="shared" si="110"/>
        <v>Gabi Lauce</v>
      </c>
      <c r="J126" s="7" t="str">
        <f t="shared" si="111"/>
        <v>U13</v>
      </c>
      <c r="K126" s="7" t="str">
        <f t="shared" si="112"/>
        <v>F</v>
      </c>
      <c r="L126" t="str">
        <f t="shared" si="113"/>
        <v>Spenborough &amp; District AC</v>
      </c>
      <c r="M126" s="21" t="str">
        <f t="shared" si="82"/>
        <v>U13</v>
      </c>
      <c r="N126" s="21" t="str">
        <f t="shared" si="83"/>
        <v>F</v>
      </c>
      <c r="O126" s="21" t="str">
        <f t="shared" si="84"/>
        <v>High</v>
      </c>
      <c r="P126" s="3" t="str">
        <f t="shared" si="114"/>
        <v>ok</v>
      </c>
      <c r="Q126" s="20" t="str">
        <f t="shared" si="115"/>
        <v>ok</v>
      </c>
      <c r="R126" s="20" t="str">
        <f t="shared" si="116"/>
        <v>ok</v>
      </c>
      <c r="S126" s="20" t="str">
        <f t="shared" si="104"/>
        <v>ok</v>
      </c>
      <c r="T126" s="21" t="str">
        <f t="shared" si="117"/>
        <v>Gabi LauceHigh</v>
      </c>
      <c r="U126" s="24">
        <f t="shared" si="119"/>
        <v>1.1498999999999999</v>
      </c>
      <c r="V126" s="21">
        <f t="shared" si="118"/>
        <v>9</v>
      </c>
    </row>
    <row r="127" spans="1:22">
      <c r="E127" s="7">
        <v>10</v>
      </c>
      <c r="F127" s="118">
        <v>905</v>
      </c>
      <c r="G127" s="90">
        <v>1.1000000000000001</v>
      </c>
      <c r="H127" s="91" t="str">
        <f t="shared" si="109"/>
        <v/>
      </c>
      <c r="I127" t="str">
        <f t="shared" si="110"/>
        <v>Gabrielle Piliponis</v>
      </c>
      <c r="J127" s="7" t="str">
        <f t="shared" si="111"/>
        <v>U13</v>
      </c>
      <c r="K127" s="7" t="str">
        <f t="shared" si="112"/>
        <v>F</v>
      </c>
      <c r="L127" t="str">
        <f t="shared" si="113"/>
        <v>Bradford Airedale AC</v>
      </c>
      <c r="M127" s="21" t="str">
        <f t="shared" si="82"/>
        <v>U13</v>
      </c>
      <c r="N127" s="21" t="str">
        <f t="shared" si="83"/>
        <v>F</v>
      </c>
      <c r="O127" s="21" t="str">
        <f t="shared" si="84"/>
        <v>High</v>
      </c>
      <c r="P127" s="3" t="str">
        <f t="shared" si="114"/>
        <v>ok</v>
      </c>
      <c r="Q127" s="20" t="str">
        <f t="shared" si="115"/>
        <v>ok</v>
      </c>
      <c r="R127" s="20" t="str">
        <f t="shared" si="116"/>
        <v>ok</v>
      </c>
      <c r="S127" s="20" t="str">
        <f t="shared" si="104"/>
        <v>ok</v>
      </c>
      <c r="T127" s="21" t="str">
        <f t="shared" si="117"/>
        <v>Gabrielle PiliponisHigh</v>
      </c>
      <c r="U127" s="24">
        <f t="shared" si="119"/>
        <v>1.1000000000000001</v>
      </c>
      <c r="V127" s="21">
        <f t="shared" si="118"/>
        <v>10</v>
      </c>
    </row>
    <row r="128" spans="1:22">
      <c r="E128" s="7">
        <v>11</v>
      </c>
      <c r="F128" s="118">
        <v>975</v>
      </c>
      <c r="G128" s="90">
        <v>1.1000000000000001</v>
      </c>
      <c r="H128" s="91" t="str">
        <f t="shared" si="109"/>
        <v/>
      </c>
      <c r="I128" t="str">
        <f t="shared" si="110"/>
        <v>Holly Swanborough</v>
      </c>
      <c r="J128" s="7" t="str">
        <f t="shared" si="111"/>
        <v>U13</v>
      </c>
      <c r="K128" s="7" t="str">
        <f t="shared" si="112"/>
        <v>F</v>
      </c>
      <c r="L128" t="str">
        <f t="shared" si="113"/>
        <v>Kingston Upon Hull AC</v>
      </c>
      <c r="M128" s="21" t="str">
        <f t="shared" si="82"/>
        <v>U13</v>
      </c>
      <c r="N128" s="21" t="str">
        <f t="shared" si="83"/>
        <v>F</v>
      </c>
      <c r="O128" s="21" t="str">
        <f t="shared" si="84"/>
        <v>High</v>
      </c>
      <c r="P128" s="3" t="str">
        <f t="shared" si="114"/>
        <v>ok</v>
      </c>
      <c r="Q128" s="20" t="str">
        <f t="shared" si="115"/>
        <v>ok</v>
      </c>
      <c r="R128" s="20" t="str">
        <f t="shared" si="116"/>
        <v>ok</v>
      </c>
      <c r="S128" s="20" t="str">
        <f t="shared" si="104"/>
        <v>ok</v>
      </c>
      <c r="T128" s="21" t="str">
        <f t="shared" si="117"/>
        <v>Holly SwanboroughHigh</v>
      </c>
      <c r="U128" s="24">
        <f t="shared" si="119"/>
        <v>1.0999000000000001</v>
      </c>
      <c r="V128" s="21">
        <f t="shared" si="118"/>
        <v>12</v>
      </c>
    </row>
    <row r="129" spans="1:22">
      <c r="E129" s="7">
        <v>11</v>
      </c>
      <c r="F129" s="118">
        <v>916</v>
      </c>
      <c r="G129" s="90">
        <v>1.1000000000000001</v>
      </c>
      <c r="H129" s="91" t="str">
        <f t="shared" si="109"/>
        <v/>
      </c>
      <c r="I129" t="str">
        <f t="shared" si="110"/>
        <v>Hannah Adam</v>
      </c>
      <c r="J129" s="7" t="str">
        <f t="shared" si="111"/>
        <v>U13</v>
      </c>
      <c r="K129" s="7" t="str">
        <f t="shared" si="112"/>
        <v>F</v>
      </c>
      <c r="L129" t="str">
        <f t="shared" si="113"/>
        <v>Wakefield District Harriers &amp;AC</v>
      </c>
      <c r="M129" s="21" t="str">
        <f t="shared" si="82"/>
        <v>U13</v>
      </c>
      <c r="N129" s="21" t="str">
        <f t="shared" si="83"/>
        <v>F</v>
      </c>
      <c r="O129" s="21" t="str">
        <f t="shared" si="84"/>
        <v>High</v>
      </c>
      <c r="P129" s="3" t="str">
        <f t="shared" si="114"/>
        <v>ok</v>
      </c>
      <c r="Q129" s="20" t="str">
        <f t="shared" si="115"/>
        <v>ok</v>
      </c>
      <c r="R129" s="20" t="str">
        <f t="shared" si="116"/>
        <v>ok</v>
      </c>
      <c r="S129" s="20" t="str">
        <f t="shared" si="104"/>
        <v>ok</v>
      </c>
      <c r="T129" s="21" t="str">
        <f t="shared" si="117"/>
        <v>Hannah AdamHigh</v>
      </c>
      <c r="U129" s="24">
        <f t="shared" si="119"/>
        <v>1.1000000000000001</v>
      </c>
      <c r="V129" s="21">
        <f t="shared" si="118"/>
        <v>10</v>
      </c>
    </row>
    <row r="130" spans="1:22">
      <c r="E130" s="7">
        <v>13</v>
      </c>
      <c r="F130" s="118">
        <v>993</v>
      </c>
      <c r="G130" s="90">
        <v>1.1000000000000001</v>
      </c>
      <c r="H130" s="91" t="str">
        <f t="shared" si="109"/>
        <v/>
      </c>
      <c r="I130" t="str">
        <f t="shared" si="110"/>
        <v>Essie McGarrigle</v>
      </c>
      <c r="J130" s="7" t="str">
        <f t="shared" si="111"/>
        <v>U13</v>
      </c>
      <c r="K130" s="7" t="str">
        <f t="shared" si="112"/>
        <v>F</v>
      </c>
      <c r="L130" t="str">
        <f t="shared" si="113"/>
        <v>Hallamshire Harriers Sheffield</v>
      </c>
      <c r="M130" s="21" t="str">
        <f t="shared" si="82"/>
        <v>U13</v>
      </c>
      <c r="N130" s="21" t="str">
        <f t="shared" si="83"/>
        <v>F</v>
      </c>
      <c r="O130" s="21" t="str">
        <f t="shared" si="84"/>
        <v>High</v>
      </c>
      <c r="P130" s="3" t="str">
        <f t="shared" si="114"/>
        <v>ok</v>
      </c>
      <c r="Q130" s="20" t="str">
        <f t="shared" si="115"/>
        <v>ok</v>
      </c>
      <c r="R130" s="20" t="str">
        <f t="shared" si="116"/>
        <v>ok</v>
      </c>
      <c r="S130" s="20" t="str">
        <f t="shared" si="104"/>
        <v>ok</v>
      </c>
      <c r="T130" s="21" t="str">
        <f t="shared" si="117"/>
        <v>Essie McGarrigleHigh</v>
      </c>
      <c r="U130" s="24">
        <f t="shared" si="119"/>
        <v>1.0999000000000001</v>
      </c>
      <c r="V130" s="21">
        <f t="shared" si="118"/>
        <v>12</v>
      </c>
    </row>
    <row r="131" spans="1:22">
      <c r="E131" s="7">
        <v>14</v>
      </c>
      <c r="F131" s="118">
        <v>389</v>
      </c>
      <c r="G131" s="90">
        <v>1.05</v>
      </c>
      <c r="H131" s="91" t="str">
        <f t="shared" si="109"/>
        <v/>
      </c>
      <c r="I131" t="str">
        <f t="shared" si="110"/>
        <v>Ezzie Yansaneh</v>
      </c>
      <c r="J131" s="7" t="str">
        <f t="shared" si="111"/>
        <v>U13</v>
      </c>
      <c r="K131" s="7" t="str">
        <f t="shared" si="112"/>
        <v>F</v>
      </c>
      <c r="L131" t="str">
        <f t="shared" si="113"/>
        <v>Rothwell Harriers &amp;AC</v>
      </c>
      <c r="M131" s="21" t="str">
        <f t="shared" si="82"/>
        <v>U13</v>
      </c>
      <c r="N131" s="21" t="str">
        <f t="shared" si="83"/>
        <v>F</v>
      </c>
      <c r="O131" s="21" t="str">
        <f t="shared" si="84"/>
        <v>High</v>
      </c>
      <c r="P131" s="3" t="str">
        <f t="shared" si="114"/>
        <v>ok</v>
      </c>
      <c r="Q131" s="20" t="str">
        <f t="shared" si="115"/>
        <v>ok</v>
      </c>
      <c r="R131" s="20" t="str">
        <f t="shared" si="116"/>
        <v>ok</v>
      </c>
      <c r="S131" s="20" t="str">
        <f t="shared" si="104"/>
        <v>ok</v>
      </c>
      <c r="T131" s="21" t="str">
        <f t="shared" si="117"/>
        <v>Ezzie YansanehHigh</v>
      </c>
      <c r="U131" s="24">
        <f t="shared" si="119"/>
        <v>1.05</v>
      </c>
      <c r="V131" s="21">
        <f t="shared" si="118"/>
        <v>14</v>
      </c>
    </row>
    <row r="132" spans="1:22">
      <c r="F132" s="118"/>
      <c r="H132" s="91" t="str">
        <f t="shared" si="100"/>
        <v>-</v>
      </c>
      <c r="I132" t="str">
        <f t="shared" si="85"/>
        <v>-</v>
      </c>
      <c r="J132" s="7" t="str">
        <f t="shared" si="86"/>
        <v>-</v>
      </c>
      <c r="K132" s="7" t="str">
        <f t="shared" si="87"/>
        <v>-</v>
      </c>
      <c r="L132" t="str">
        <f t="shared" si="88"/>
        <v>-</v>
      </c>
      <c r="M132" s="21" t="str">
        <f t="shared" si="82"/>
        <v>U13</v>
      </c>
      <c r="N132" s="21" t="str">
        <f t="shared" si="83"/>
        <v>F</v>
      </c>
      <c r="O132" s="21" t="str">
        <f t="shared" si="84"/>
        <v>High</v>
      </c>
      <c r="P132" s="3" t="str">
        <f t="shared" si="101"/>
        <v>ok</v>
      </c>
      <c r="Q132" s="20" t="str">
        <f t="shared" si="102"/>
        <v>-</v>
      </c>
      <c r="R132" s="20" t="str">
        <f t="shared" si="103"/>
        <v>-</v>
      </c>
      <c r="S132" s="20" t="str">
        <f t="shared" si="104"/>
        <v>-</v>
      </c>
      <c r="T132" s="21" t="str">
        <f t="shared" si="105"/>
        <v>-High</v>
      </c>
      <c r="U132" s="24">
        <f t="shared" si="106"/>
        <v>0</v>
      </c>
      <c r="V132" s="21">
        <f t="shared" si="107"/>
        <v>1</v>
      </c>
    </row>
    <row r="133" spans="1:22">
      <c r="F133" s="118"/>
      <c r="H133" s="91" t="str">
        <f t="shared" si="100"/>
        <v>-</v>
      </c>
      <c r="I133" t="str">
        <f t="shared" si="85"/>
        <v>-</v>
      </c>
      <c r="J133" s="7" t="str">
        <f t="shared" si="86"/>
        <v>-</v>
      </c>
      <c r="K133" s="7" t="str">
        <f t="shared" si="87"/>
        <v>-</v>
      </c>
      <c r="L133" t="str">
        <f t="shared" si="88"/>
        <v>-</v>
      </c>
      <c r="M133" s="21" t="str">
        <f t="shared" ref="M133:M196" si="120">IF(A133="",M132,TRIM(LEFT(A133,4)))</f>
        <v>U13</v>
      </c>
      <c r="N133" s="21" t="str">
        <f t="shared" ref="N133:N196" si="121">IF(B133="",N132,TRIM(LEFT(B133,4)))</f>
        <v>F</v>
      </c>
      <c r="O133" s="21" t="str">
        <f t="shared" ref="O133:O196" si="122">IF(C133="",O132,TRIM(LEFT(C133,4)))</f>
        <v>High</v>
      </c>
      <c r="P133" s="3" t="str">
        <f t="shared" si="101"/>
        <v>ok</v>
      </c>
      <c r="Q133" s="20" t="str">
        <f t="shared" si="102"/>
        <v>-</v>
      </c>
      <c r="R133" s="20" t="str">
        <f t="shared" si="103"/>
        <v>-</v>
      </c>
      <c r="S133" s="20" t="str">
        <f t="shared" si="104"/>
        <v>-</v>
      </c>
      <c r="T133" s="21" t="str">
        <f t="shared" si="105"/>
        <v>-High</v>
      </c>
      <c r="U133" s="24">
        <f t="shared" si="106"/>
        <v>0</v>
      </c>
      <c r="V133" s="21">
        <f t="shared" si="107"/>
        <v>1</v>
      </c>
    </row>
    <row r="134" spans="1:22">
      <c r="A134" t="s">
        <v>65</v>
      </c>
      <c r="B134" t="s">
        <v>1</v>
      </c>
      <c r="C134" t="s">
        <v>169</v>
      </c>
      <c r="E134" s="7">
        <v>1</v>
      </c>
      <c r="F134" s="118">
        <v>931</v>
      </c>
      <c r="G134" s="90">
        <v>1.3</v>
      </c>
      <c r="H134" s="91">
        <f t="shared" si="100"/>
        <v>7</v>
      </c>
      <c r="I134" t="str">
        <f t="shared" si="85"/>
        <v>Ethan Ford</v>
      </c>
      <c r="J134" s="7" t="str">
        <f t="shared" si="86"/>
        <v>U13</v>
      </c>
      <c r="K134" s="7" t="str">
        <f t="shared" si="87"/>
        <v>M</v>
      </c>
      <c r="L134" t="str">
        <f t="shared" si="88"/>
        <v>Wakefield District Harriers &amp;AC</v>
      </c>
      <c r="M134" s="21" t="str">
        <f t="shared" si="120"/>
        <v>U13</v>
      </c>
      <c r="N134" s="21" t="str">
        <f t="shared" si="121"/>
        <v>M</v>
      </c>
      <c r="O134" s="21" t="str">
        <f t="shared" si="122"/>
        <v>High</v>
      </c>
      <c r="P134" s="3" t="str">
        <f t="shared" si="101"/>
        <v>ok</v>
      </c>
      <c r="Q134" s="20" t="str">
        <f t="shared" si="102"/>
        <v>ok</v>
      </c>
      <c r="R134" s="20" t="str">
        <f t="shared" si="103"/>
        <v>ok</v>
      </c>
      <c r="S134" s="20" t="str">
        <f t="shared" si="104"/>
        <v>ok</v>
      </c>
      <c r="T134" s="21" t="str">
        <f t="shared" si="105"/>
        <v>Ethan FordHigh</v>
      </c>
      <c r="U134" s="24">
        <f t="shared" si="106"/>
        <v>1.3</v>
      </c>
      <c r="V134" s="21">
        <f t="shared" si="107"/>
        <v>1</v>
      </c>
    </row>
    <row r="135" spans="1:22">
      <c r="E135" s="7">
        <v>2</v>
      </c>
      <c r="F135" s="118">
        <v>40</v>
      </c>
      <c r="G135" s="90">
        <v>1.25</v>
      </c>
      <c r="H135" s="91">
        <f t="shared" si="100"/>
        <v>5</v>
      </c>
      <c r="I135" t="str">
        <f t="shared" si="85"/>
        <v>Timothy Akintolu</v>
      </c>
      <c r="J135" s="7" t="str">
        <f t="shared" si="86"/>
        <v>U13</v>
      </c>
      <c r="K135" s="7" t="str">
        <f t="shared" si="87"/>
        <v>M</v>
      </c>
      <c r="L135" t="str">
        <f t="shared" si="88"/>
        <v>Wakefield District Harriers &amp;AC</v>
      </c>
      <c r="M135" s="21" t="str">
        <f t="shared" si="120"/>
        <v>U13</v>
      </c>
      <c r="N135" s="21" t="str">
        <f t="shared" si="121"/>
        <v>M</v>
      </c>
      <c r="O135" s="21" t="str">
        <f t="shared" si="122"/>
        <v>High</v>
      </c>
      <c r="P135" s="3" t="str">
        <f t="shared" si="101"/>
        <v>ok</v>
      </c>
      <c r="Q135" s="20" t="str">
        <f t="shared" si="102"/>
        <v>ok</v>
      </c>
      <c r="R135" s="20" t="str">
        <f t="shared" si="103"/>
        <v>ok</v>
      </c>
      <c r="S135" s="20" t="str">
        <f t="shared" si="104"/>
        <v>ok</v>
      </c>
      <c r="T135" s="21" t="str">
        <f t="shared" si="105"/>
        <v>Timothy AkintoluHigh</v>
      </c>
      <c r="U135" s="24">
        <f t="shared" si="106"/>
        <v>1.25</v>
      </c>
      <c r="V135" s="21">
        <f t="shared" si="107"/>
        <v>2</v>
      </c>
    </row>
    <row r="136" spans="1:22">
      <c r="E136" s="7">
        <v>3</v>
      </c>
      <c r="F136" s="118">
        <v>929</v>
      </c>
      <c r="G136" s="90">
        <v>1.05</v>
      </c>
      <c r="H136" s="91">
        <f t="shared" si="100"/>
        <v>4</v>
      </c>
      <c r="I136" t="str">
        <f t="shared" si="85"/>
        <v>Thomas Petzold</v>
      </c>
      <c r="J136" s="7" t="str">
        <f t="shared" si="86"/>
        <v>U13</v>
      </c>
      <c r="K136" s="7" t="str">
        <f t="shared" si="87"/>
        <v>M</v>
      </c>
      <c r="L136" t="str">
        <f t="shared" si="88"/>
        <v>Wakefield District Harriers &amp;AC</v>
      </c>
      <c r="M136" s="21" t="str">
        <f t="shared" si="120"/>
        <v>U13</v>
      </c>
      <c r="N136" s="21" t="str">
        <f t="shared" si="121"/>
        <v>M</v>
      </c>
      <c r="O136" s="21" t="str">
        <f t="shared" si="122"/>
        <v>High</v>
      </c>
      <c r="P136" s="3" t="str">
        <f t="shared" si="101"/>
        <v>ok</v>
      </c>
      <c r="Q136" s="20" t="str">
        <f t="shared" si="102"/>
        <v>ok</v>
      </c>
      <c r="R136" s="20" t="str">
        <f t="shared" si="103"/>
        <v>ok</v>
      </c>
      <c r="S136" s="20" t="str">
        <f t="shared" si="104"/>
        <v>ok</v>
      </c>
      <c r="T136" s="21" t="str">
        <f t="shared" si="105"/>
        <v>Thomas PetzoldHigh</v>
      </c>
      <c r="U136" s="24">
        <f t="shared" si="106"/>
        <v>1.05</v>
      </c>
      <c r="V136" s="21">
        <f t="shared" si="107"/>
        <v>3</v>
      </c>
    </row>
    <row r="137" spans="1:22">
      <c r="H137" s="91" t="str">
        <f t="shared" si="100"/>
        <v>-</v>
      </c>
      <c r="I137" t="str">
        <f t="shared" si="85"/>
        <v>-</v>
      </c>
      <c r="J137" s="7" t="str">
        <f t="shared" si="86"/>
        <v>-</v>
      </c>
      <c r="K137" s="7" t="str">
        <f t="shared" si="87"/>
        <v>-</v>
      </c>
      <c r="L137" t="str">
        <f t="shared" si="88"/>
        <v>-</v>
      </c>
      <c r="M137" s="21" t="str">
        <f t="shared" si="120"/>
        <v>U13</v>
      </c>
      <c r="N137" s="21" t="str">
        <f t="shared" si="121"/>
        <v>M</v>
      </c>
      <c r="O137" s="21" t="str">
        <f t="shared" si="122"/>
        <v>High</v>
      </c>
      <c r="P137" s="3" t="str">
        <f t="shared" si="101"/>
        <v>ok</v>
      </c>
      <c r="Q137" s="20" t="str">
        <f t="shared" si="102"/>
        <v>-</v>
      </c>
      <c r="R137" s="20" t="str">
        <f t="shared" si="103"/>
        <v>-</v>
      </c>
      <c r="S137" s="20" t="str">
        <f t="shared" si="104"/>
        <v>-</v>
      </c>
      <c r="T137" s="21" t="str">
        <f t="shared" si="105"/>
        <v>-High</v>
      </c>
      <c r="U137" s="24">
        <f t="shared" si="106"/>
        <v>0</v>
      </c>
      <c r="V137" s="21">
        <f t="shared" si="107"/>
        <v>1</v>
      </c>
    </row>
    <row r="138" spans="1:22">
      <c r="H138" s="91" t="str">
        <f t="shared" si="100"/>
        <v>-</v>
      </c>
      <c r="I138" t="str">
        <f t="shared" si="85"/>
        <v>-</v>
      </c>
      <c r="J138" s="7" t="str">
        <f t="shared" si="86"/>
        <v>-</v>
      </c>
      <c r="K138" s="7" t="str">
        <f t="shared" si="87"/>
        <v>-</v>
      </c>
      <c r="L138" t="str">
        <f t="shared" si="88"/>
        <v>-</v>
      </c>
      <c r="M138" s="21" t="str">
        <f t="shared" si="120"/>
        <v>U13</v>
      </c>
      <c r="N138" s="21" t="str">
        <f t="shared" si="121"/>
        <v>M</v>
      </c>
      <c r="O138" s="21" t="str">
        <f t="shared" si="122"/>
        <v>High</v>
      </c>
      <c r="P138" s="3" t="str">
        <f t="shared" si="101"/>
        <v>ok</v>
      </c>
      <c r="Q138" s="20" t="str">
        <f t="shared" si="102"/>
        <v>-</v>
      </c>
      <c r="R138" s="20" t="str">
        <f t="shared" si="103"/>
        <v>-</v>
      </c>
      <c r="S138" s="20" t="str">
        <f t="shared" si="104"/>
        <v>-</v>
      </c>
      <c r="T138" s="21" t="str">
        <f t="shared" si="105"/>
        <v>-High</v>
      </c>
      <c r="U138" s="24">
        <f t="shared" si="106"/>
        <v>0</v>
      </c>
      <c r="V138" s="21">
        <f t="shared" si="107"/>
        <v>1</v>
      </c>
    </row>
    <row r="139" spans="1:22">
      <c r="H139" s="91" t="str">
        <f t="shared" si="100"/>
        <v>-</v>
      </c>
      <c r="I139" t="str">
        <f t="shared" si="85"/>
        <v>-</v>
      </c>
      <c r="J139" s="7" t="str">
        <f t="shared" si="86"/>
        <v>-</v>
      </c>
      <c r="K139" s="7" t="str">
        <f t="shared" si="87"/>
        <v>-</v>
      </c>
      <c r="L139" t="str">
        <f t="shared" si="88"/>
        <v>-</v>
      </c>
      <c r="M139" s="21" t="str">
        <f t="shared" si="120"/>
        <v>U13</v>
      </c>
      <c r="N139" s="21" t="str">
        <f t="shared" si="121"/>
        <v>M</v>
      </c>
      <c r="O139" s="21" t="str">
        <f t="shared" si="122"/>
        <v>High</v>
      </c>
      <c r="P139" s="3" t="str">
        <f t="shared" si="101"/>
        <v>ok</v>
      </c>
      <c r="Q139" s="20" t="str">
        <f t="shared" si="102"/>
        <v>-</v>
      </c>
      <c r="R139" s="20" t="str">
        <f t="shared" si="103"/>
        <v>-</v>
      </c>
      <c r="S139" s="20" t="str">
        <f t="shared" si="104"/>
        <v>-</v>
      </c>
      <c r="T139" s="21" t="str">
        <f t="shared" si="105"/>
        <v>-High</v>
      </c>
      <c r="U139" s="24">
        <f t="shared" si="106"/>
        <v>0</v>
      </c>
      <c r="V139" s="21">
        <f t="shared" si="107"/>
        <v>1</v>
      </c>
    </row>
    <row r="140" spans="1:22">
      <c r="H140" s="91" t="str">
        <f t="shared" si="100"/>
        <v>-</v>
      </c>
      <c r="I140" t="str">
        <f t="shared" si="85"/>
        <v>-</v>
      </c>
      <c r="J140" s="7" t="str">
        <f t="shared" si="86"/>
        <v>-</v>
      </c>
      <c r="K140" s="7" t="str">
        <f t="shared" si="87"/>
        <v>-</v>
      </c>
      <c r="L140" t="str">
        <f t="shared" si="88"/>
        <v>-</v>
      </c>
      <c r="M140" s="21" t="str">
        <f t="shared" si="120"/>
        <v>U13</v>
      </c>
      <c r="N140" s="21" t="str">
        <f t="shared" si="121"/>
        <v>M</v>
      </c>
      <c r="O140" s="21" t="str">
        <f t="shared" si="122"/>
        <v>High</v>
      </c>
      <c r="P140" s="3" t="str">
        <f t="shared" si="101"/>
        <v>ok</v>
      </c>
      <c r="Q140" s="20" t="str">
        <f t="shared" si="102"/>
        <v>-</v>
      </c>
      <c r="R140" s="20" t="str">
        <f t="shared" si="103"/>
        <v>-</v>
      </c>
      <c r="S140" s="20" t="str">
        <f t="shared" si="104"/>
        <v>-</v>
      </c>
      <c r="T140" s="21" t="str">
        <f t="shared" si="105"/>
        <v>-High</v>
      </c>
      <c r="U140" s="24">
        <f t="shared" si="106"/>
        <v>0</v>
      </c>
      <c r="V140" s="21">
        <f t="shared" si="107"/>
        <v>1</v>
      </c>
    </row>
    <row r="141" spans="1:22">
      <c r="H141" s="91" t="str">
        <f t="shared" si="100"/>
        <v>-</v>
      </c>
      <c r="I141" t="str">
        <f t="shared" si="85"/>
        <v>-</v>
      </c>
      <c r="J141" s="7" t="str">
        <f t="shared" si="86"/>
        <v>-</v>
      </c>
      <c r="K141" s="7" t="str">
        <f t="shared" si="87"/>
        <v>-</v>
      </c>
      <c r="L141" t="str">
        <f t="shared" si="88"/>
        <v>-</v>
      </c>
      <c r="M141" s="21" t="str">
        <f t="shared" si="120"/>
        <v>U13</v>
      </c>
      <c r="N141" s="21" t="str">
        <f t="shared" si="121"/>
        <v>M</v>
      </c>
      <c r="O141" s="21" t="str">
        <f t="shared" si="122"/>
        <v>High</v>
      </c>
      <c r="P141" s="3" t="str">
        <f t="shared" si="101"/>
        <v>ok</v>
      </c>
      <c r="Q141" s="20" t="str">
        <f t="shared" si="102"/>
        <v>-</v>
      </c>
      <c r="R141" s="20" t="str">
        <f t="shared" si="103"/>
        <v>-</v>
      </c>
      <c r="S141" s="20" t="str">
        <f t="shared" si="104"/>
        <v>-</v>
      </c>
      <c r="T141" s="21" t="str">
        <f t="shared" si="105"/>
        <v>-High</v>
      </c>
      <c r="U141" s="24">
        <f t="shared" si="106"/>
        <v>0</v>
      </c>
      <c r="V141" s="21">
        <f t="shared" si="107"/>
        <v>1</v>
      </c>
    </row>
    <row r="142" spans="1:22">
      <c r="H142" s="91" t="str">
        <f t="shared" si="100"/>
        <v>-</v>
      </c>
      <c r="I142" t="str">
        <f t="shared" si="85"/>
        <v>-</v>
      </c>
      <c r="J142" s="7" t="str">
        <f t="shared" si="86"/>
        <v>-</v>
      </c>
      <c r="K142" s="7" t="str">
        <f t="shared" si="87"/>
        <v>-</v>
      </c>
      <c r="L142" t="str">
        <f t="shared" si="88"/>
        <v>-</v>
      </c>
      <c r="M142" s="21" t="str">
        <f t="shared" si="120"/>
        <v>U13</v>
      </c>
      <c r="N142" s="21" t="str">
        <f t="shared" si="121"/>
        <v>M</v>
      </c>
      <c r="O142" s="21" t="str">
        <f t="shared" si="122"/>
        <v>High</v>
      </c>
      <c r="P142" s="3" t="str">
        <f t="shared" si="101"/>
        <v>ok</v>
      </c>
      <c r="Q142" s="20" t="str">
        <f t="shared" si="102"/>
        <v>-</v>
      </c>
      <c r="R142" s="20" t="str">
        <f t="shared" si="103"/>
        <v>-</v>
      </c>
      <c r="S142" s="20" t="str">
        <f t="shared" si="104"/>
        <v>-</v>
      </c>
      <c r="T142" s="21" t="str">
        <f t="shared" si="105"/>
        <v>-High</v>
      </c>
      <c r="U142" s="24">
        <f t="shared" si="106"/>
        <v>0</v>
      </c>
      <c r="V142" s="21">
        <f t="shared" si="107"/>
        <v>1</v>
      </c>
    </row>
    <row r="143" spans="1:22">
      <c r="H143" s="91" t="str">
        <f t="shared" si="100"/>
        <v>-</v>
      </c>
      <c r="I143" t="str">
        <f t="shared" si="85"/>
        <v>-</v>
      </c>
      <c r="J143" s="7" t="str">
        <f t="shared" si="86"/>
        <v>-</v>
      </c>
      <c r="K143" s="7" t="str">
        <f t="shared" si="87"/>
        <v>-</v>
      </c>
      <c r="L143" t="str">
        <f t="shared" si="88"/>
        <v>-</v>
      </c>
      <c r="M143" s="21" t="str">
        <f t="shared" si="120"/>
        <v>U13</v>
      </c>
      <c r="N143" s="21" t="str">
        <f t="shared" si="121"/>
        <v>M</v>
      </c>
      <c r="O143" s="21" t="str">
        <f t="shared" si="122"/>
        <v>High</v>
      </c>
      <c r="P143" s="3" t="str">
        <f t="shared" si="101"/>
        <v>ok</v>
      </c>
      <c r="Q143" s="20" t="str">
        <f t="shared" si="102"/>
        <v>-</v>
      </c>
      <c r="R143" s="20" t="str">
        <f t="shared" si="103"/>
        <v>-</v>
      </c>
      <c r="S143" s="20" t="str">
        <f t="shared" si="104"/>
        <v>-</v>
      </c>
      <c r="T143" s="21" t="str">
        <f t="shared" si="105"/>
        <v>-High</v>
      </c>
      <c r="U143" s="24">
        <f t="shared" si="106"/>
        <v>0</v>
      </c>
      <c r="V143" s="21">
        <f t="shared" si="107"/>
        <v>1</v>
      </c>
    </row>
    <row r="144" spans="1:22">
      <c r="H144" s="91" t="str">
        <f t="shared" si="100"/>
        <v>-</v>
      </c>
      <c r="I144" t="str">
        <f t="shared" si="85"/>
        <v>-</v>
      </c>
      <c r="J144" s="7" t="str">
        <f t="shared" si="86"/>
        <v>-</v>
      </c>
      <c r="K144" s="7" t="str">
        <f t="shared" si="87"/>
        <v>-</v>
      </c>
      <c r="L144" t="str">
        <f t="shared" si="88"/>
        <v>-</v>
      </c>
      <c r="M144" s="21" t="str">
        <f t="shared" si="120"/>
        <v>U13</v>
      </c>
      <c r="N144" s="21" t="str">
        <f t="shared" si="121"/>
        <v>M</v>
      </c>
      <c r="O144" s="21" t="str">
        <f t="shared" si="122"/>
        <v>High</v>
      </c>
      <c r="P144" s="3" t="str">
        <f t="shared" si="101"/>
        <v>ok</v>
      </c>
      <c r="Q144" s="20" t="str">
        <f t="shared" si="102"/>
        <v>-</v>
      </c>
      <c r="R144" s="20" t="str">
        <f t="shared" si="103"/>
        <v>-</v>
      </c>
      <c r="S144" s="20" t="str">
        <f t="shared" si="104"/>
        <v>-</v>
      </c>
      <c r="T144" s="21" t="str">
        <f t="shared" si="105"/>
        <v>-High</v>
      </c>
      <c r="U144" s="24">
        <f t="shared" si="106"/>
        <v>0</v>
      </c>
      <c r="V144" s="21">
        <f t="shared" si="107"/>
        <v>1</v>
      </c>
    </row>
    <row r="145" spans="8:22">
      <c r="H145" s="91" t="str">
        <f t="shared" si="100"/>
        <v>-</v>
      </c>
      <c r="I145" t="str">
        <f t="shared" si="85"/>
        <v>-</v>
      </c>
      <c r="J145" s="7" t="str">
        <f t="shared" si="86"/>
        <v>-</v>
      </c>
      <c r="K145" s="7" t="str">
        <f t="shared" si="87"/>
        <v>-</v>
      </c>
      <c r="L145" t="str">
        <f t="shared" si="88"/>
        <v>-</v>
      </c>
      <c r="M145" s="21" t="str">
        <f t="shared" si="120"/>
        <v>U13</v>
      </c>
      <c r="N145" s="21" t="str">
        <f t="shared" si="121"/>
        <v>M</v>
      </c>
      <c r="O145" s="21" t="str">
        <f t="shared" si="122"/>
        <v>High</v>
      </c>
      <c r="P145" s="3" t="str">
        <f t="shared" si="101"/>
        <v>ok</v>
      </c>
      <c r="Q145" s="20" t="str">
        <f t="shared" si="102"/>
        <v>-</v>
      </c>
      <c r="R145" s="20" t="str">
        <f t="shared" si="103"/>
        <v>-</v>
      </c>
      <c r="S145" s="20" t="str">
        <f t="shared" si="104"/>
        <v>-</v>
      </c>
      <c r="T145" s="21" t="str">
        <f t="shared" si="105"/>
        <v>-High</v>
      </c>
      <c r="U145" s="24">
        <f t="shared" si="106"/>
        <v>0</v>
      </c>
      <c r="V145" s="21">
        <f t="shared" si="107"/>
        <v>1</v>
      </c>
    </row>
    <row r="146" spans="8:22">
      <c r="H146" s="91" t="str">
        <f t="shared" si="100"/>
        <v>-</v>
      </c>
      <c r="I146" t="str">
        <f t="shared" si="85"/>
        <v>-</v>
      </c>
      <c r="J146" s="7" t="str">
        <f t="shared" si="86"/>
        <v>-</v>
      </c>
      <c r="K146" s="7" t="str">
        <f t="shared" si="87"/>
        <v>-</v>
      </c>
      <c r="L146" t="str">
        <f t="shared" si="88"/>
        <v>-</v>
      </c>
      <c r="M146" s="21" t="str">
        <f t="shared" si="120"/>
        <v>U13</v>
      </c>
      <c r="N146" s="21" t="str">
        <f t="shared" si="121"/>
        <v>M</v>
      </c>
      <c r="O146" s="21" t="str">
        <f t="shared" si="122"/>
        <v>High</v>
      </c>
      <c r="P146" s="3" t="str">
        <f t="shared" si="101"/>
        <v>ok</v>
      </c>
      <c r="Q146" s="20" t="str">
        <f t="shared" si="102"/>
        <v>-</v>
      </c>
      <c r="R146" s="20" t="str">
        <f t="shared" si="103"/>
        <v>-</v>
      </c>
      <c r="S146" s="20" t="str">
        <f t="shared" si="104"/>
        <v>-</v>
      </c>
      <c r="T146" s="21" t="str">
        <f t="shared" si="105"/>
        <v>-High</v>
      </c>
      <c r="U146" s="24">
        <f t="shared" si="106"/>
        <v>0</v>
      </c>
      <c r="V146" s="21">
        <f t="shared" si="107"/>
        <v>1</v>
      </c>
    </row>
    <row r="147" spans="8:22">
      <c r="H147" s="91" t="str">
        <f t="shared" si="100"/>
        <v>-</v>
      </c>
      <c r="I147" t="str">
        <f t="shared" si="85"/>
        <v>-</v>
      </c>
      <c r="J147" s="7" t="str">
        <f t="shared" si="86"/>
        <v>-</v>
      </c>
      <c r="K147" s="7" t="str">
        <f t="shared" si="87"/>
        <v>-</v>
      </c>
      <c r="L147" t="str">
        <f t="shared" si="88"/>
        <v>-</v>
      </c>
      <c r="M147" s="21" t="str">
        <f t="shared" si="120"/>
        <v>U13</v>
      </c>
      <c r="N147" s="21" t="str">
        <f t="shared" si="121"/>
        <v>M</v>
      </c>
      <c r="O147" s="21" t="str">
        <f t="shared" si="122"/>
        <v>High</v>
      </c>
      <c r="P147" s="3" t="str">
        <f t="shared" si="101"/>
        <v>ok</v>
      </c>
      <c r="Q147" s="20" t="str">
        <f t="shared" si="102"/>
        <v>-</v>
      </c>
      <c r="R147" s="20" t="str">
        <f t="shared" si="103"/>
        <v>-</v>
      </c>
      <c r="S147" s="20" t="str">
        <f t="shared" si="104"/>
        <v>-</v>
      </c>
      <c r="T147" s="21" t="str">
        <f t="shared" si="105"/>
        <v>-High</v>
      </c>
      <c r="U147" s="24">
        <f t="shared" si="106"/>
        <v>0</v>
      </c>
      <c r="V147" s="21">
        <f t="shared" si="107"/>
        <v>1</v>
      </c>
    </row>
    <row r="148" spans="8:22">
      <c r="H148" s="91" t="str">
        <f t="shared" si="100"/>
        <v>-</v>
      </c>
      <c r="I148" t="str">
        <f t="shared" si="85"/>
        <v>-</v>
      </c>
      <c r="J148" s="7" t="str">
        <f t="shared" si="86"/>
        <v>-</v>
      </c>
      <c r="K148" s="7" t="str">
        <f t="shared" si="87"/>
        <v>-</v>
      </c>
      <c r="L148" t="str">
        <f t="shared" si="88"/>
        <v>-</v>
      </c>
      <c r="M148" s="21" t="str">
        <f t="shared" si="120"/>
        <v>U13</v>
      </c>
      <c r="N148" s="21" t="str">
        <f t="shared" si="121"/>
        <v>M</v>
      </c>
      <c r="O148" s="21" t="str">
        <f t="shared" si="122"/>
        <v>High</v>
      </c>
      <c r="P148" s="3" t="str">
        <f t="shared" si="101"/>
        <v>ok</v>
      </c>
      <c r="Q148" s="20" t="str">
        <f t="shared" si="102"/>
        <v>-</v>
      </c>
      <c r="R148" s="20" t="str">
        <f t="shared" si="103"/>
        <v>-</v>
      </c>
      <c r="S148" s="20" t="str">
        <f t="shared" si="104"/>
        <v>-</v>
      </c>
      <c r="T148" s="21" t="str">
        <f t="shared" si="105"/>
        <v>-High</v>
      </c>
      <c r="U148" s="24">
        <f t="shared" si="106"/>
        <v>0</v>
      </c>
      <c r="V148" s="21">
        <f t="shared" si="107"/>
        <v>1</v>
      </c>
    </row>
    <row r="149" spans="8:22">
      <c r="H149" s="91" t="str">
        <f t="shared" si="100"/>
        <v>-</v>
      </c>
      <c r="I149" t="str">
        <f t="shared" si="85"/>
        <v>-</v>
      </c>
      <c r="J149" s="7" t="str">
        <f t="shared" si="86"/>
        <v>-</v>
      </c>
      <c r="K149" s="7" t="str">
        <f t="shared" si="87"/>
        <v>-</v>
      </c>
      <c r="L149" t="str">
        <f t="shared" si="88"/>
        <v>-</v>
      </c>
      <c r="M149" s="21" t="str">
        <f t="shared" si="120"/>
        <v>U13</v>
      </c>
      <c r="N149" s="21" t="str">
        <f t="shared" si="121"/>
        <v>M</v>
      </c>
      <c r="O149" s="21" t="str">
        <f t="shared" si="122"/>
        <v>High</v>
      </c>
      <c r="P149" s="3" t="str">
        <f t="shared" si="101"/>
        <v>ok</v>
      </c>
      <c r="Q149" s="20" t="str">
        <f t="shared" si="102"/>
        <v>-</v>
      </c>
      <c r="R149" s="20" t="str">
        <f t="shared" si="103"/>
        <v>-</v>
      </c>
      <c r="S149" s="20" t="str">
        <f t="shared" si="104"/>
        <v>-</v>
      </c>
      <c r="T149" s="21" t="str">
        <f t="shared" si="105"/>
        <v>-High</v>
      </c>
      <c r="U149" s="24">
        <f t="shared" si="106"/>
        <v>0</v>
      </c>
      <c r="V149" s="21">
        <f t="shared" si="107"/>
        <v>1</v>
      </c>
    </row>
    <row r="150" spans="8:22">
      <c r="H150" s="91" t="str">
        <f t="shared" si="100"/>
        <v>-</v>
      </c>
      <c r="I150" t="str">
        <f t="shared" si="85"/>
        <v>-</v>
      </c>
      <c r="J150" s="7" t="str">
        <f t="shared" si="86"/>
        <v>-</v>
      </c>
      <c r="K150" s="7" t="str">
        <f t="shared" si="87"/>
        <v>-</v>
      </c>
      <c r="L150" t="str">
        <f t="shared" si="88"/>
        <v>-</v>
      </c>
      <c r="M150" s="21" t="str">
        <f t="shared" si="120"/>
        <v>U13</v>
      </c>
      <c r="N150" s="21" t="str">
        <f t="shared" si="121"/>
        <v>M</v>
      </c>
      <c r="O150" s="21" t="str">
        <f t="shared" si="122"/>
        <v>High</v>
      </c>
      <c r="P150" s="3" t="str">
        <f t="shared" si="101"/>
        <v>ok</v>
      </c>
      <c r="Q150" s="20" t="str">
        <f t="shared" si="102"/>
        <v>-</v>
      </c>
      <c r="R150" s="20" t="str">
        <f t="shared" si="103"/>
        <v>-</v>
      </c>
      <c r="S150" s="20" t="str">
        <f t="shared" si="104"/>
        <v>-</v>
      </c>
      <c r="T150" s="21" t="str">
        <f t="shared" si="105"/>
        <v>-High</v>
      </c>
      <c r="U150" s="24">
        <f t="shared" si="106"/>
        <v>0</v>
      </c>
      <c r="V150" s="21">
        <f t="shared" si="107"/>
        <v>1</v>
      </c>
    </row>
    <row r="151" spans="8:22">
      <c r="H151" s="91" t="str">
        <f t="shared" si="100"/>
        <v>-</v>
      </c>
      <c r="I151" t="str">
        <f t="shared" si="85"/>
        <v>-</v>
      </c>
      <c r="J151" s="7" t="str">
        <f t="shared" si="86"/>
        <v>-</v>
      </c>
      <c r="K151" s="7" t="str">
        <f t="shared" si="87"/>
        <v>-</v>
      </c>
      <c r="L151" t="str">
        <f t="shared" si="88"/>
        <v>-</v>
      </c>
      <c r="M151" s="21" t="str">
        <f t="shared" si="120"/>
        <v>U13</v>
      </c>
      <c r="N151" s="21" t="str">
        <f t="shared" si="121"/>
        <v>M</v>
      </c>
      <c r="O151" s="21" t="str">
        <f t="shared" si="122"/>
        <v>High</v>
      </c>
      <c r="P151" s="3" t="str">
        <f t="shared" si="101"/>
        <v>ok</v>
      </c>
      <c r="Q151" s="20" t="str">
        <f t="shared" si="102"/>
        <v>-</v>
      </c>
      <c r="R151" s="20" t="str">
        <f t="shared" si="103"/>
        <v>-</v>
      </c>
      <c r="S151" s="20" t="str">
        <f t="shared" si="104"/>
        <v>-</v>
      </c>
      <c r="T151" s="21" t="str">
        <f t="shared" si="105"/>
        <v>-High</v>
      </c>
      <c r="U151" s="24">
        <f t="shared" si="106"/>
        <v>0</v>
      </c>
      <c r="V151" s="21">
        <f t="shared" si="107"/>
        <v>1</v>
      </c>
    </row>
    <row r="152" spans="8:22">
      <c r="H152" s="91" t="str">
        <f t="shared" si="100"/>
        <v>-</v>
      </c>
      <c r="I152" t="str">
        <f t="shared" si="85"/>
        <v>-</v>
      </c>
      <c r="J152" s="7" t="str">
        <f t="shared" si="86"/>
        <v>-</v>
      </c>
      <c r="K152" s="7" t="str">
        <f t="shared" si="87"/>
        <v>-</v>
      </c>
      <c r="L152" t="str">
        <f t="shared" si="88"/>
        <v>-</v>
      </c>
      <c r="M152" s="21" t="str">
        <f t="shared" si="120"/>
        <v>U13</v>
      </c>
      <c r="N152" s="21" t="str">
        <f t="shared" si="121"/>
        <v>M</v>
      </c>
      <c r="O152" s="21" t="str">
        <f t="shared" si="122"/>
        <v>High</v>
      </c>
      <c r="P152" s="3" t="str">
        <f t="shared" si="101"/>
        <v>ok</v>
      </c>
      <c r="Q152" s="20" t="str">
        <f t="shared" si="102"/>
        <v>-</v>
      </c>
      <c r="R152" s="20" t="str">
        <f t="shared" si="103"/>
        <v>-</v>
      </c>
      <c r="S152" s="20" t="str">
        <f t="shared" si="104"/>
        <v>-</v>
      </c>
      <c r="T152" s="21" t="str">
        <f t="shared" si="105"/>
        <v>-High</v>
      </c>
      <c r="U152" s="24">
        <f t="shared" si="106"/>
        <v>0</v>
      </c>
      <c r="V152" s="21">
        <f t="shared" si="107"/>
        <v>1</v>
      </c>
    </row>
    <row r="153" spans="8:22">
      <c r="H153" s="91" t="str">
        <f t="shared" si="100"/>
        <v>-</v>
      </c>
      <c r="I153" t="str">
        <f t="shared" si="85"/>
        <v>-</v>
      </c>
      <c r="J153" s="7" t="str">
        <f t="shared" si="86"/>
        <v>-</v>
      </c>
      <c r="K153" s="7" t="str">
        <f t="shared" si="87"/>
        <v>-</v>
      </c>
      <c r="L153" t="str">
        <f t="shared" si="88"/>
        <v>-</v>
      </c>
      <c r="M153" s="21" t="str">
        <f t="shared" si="120"/>
        <v>U13</v>
      </c>
      <c r="N153" s="21" t="str">
        <f t="shared" si="121"/>
        <v>M</v>
      </c>
      <c r="O153" s="21" t="str">
        <f t="shared" si="122"/>
        <v>High</v>
      </c>
      <c r="P153" s="3" t="str">
        <f t="shared" si="101"/>
        <v>ok</v>
      </c>
      <c r="Q153" s="20" t="str">
        <f t="shared" si="102"/>
        <v>-</v>
      </c>
      <c r="R153" s="20" t="str">
        <f t="shared" si="103"/>
        <v>-</v>
      </c>
      <c r="S153" s="20" t="str">
        <f t="shared" si="104"/>
        <v>-</v>
      </c>
      <c r="T153" s="21" t="str">
        <f t="shared" si="105"/>
        <v>-High</v>
      </c>
      <c r="U153" s="24">
        <f t="shared" si="106"/>
        <v>0</v>
      </c>
      <c r="V153" s="21">
        <f t="shared" si="107"/>
        <v>1</v>
      </c>
    </row>
    <row r="154" spans="8:22">
      <c r="H154" s="91" t="str">
        <f t="shared" si="100"/>
        <v>-</v>
      </c>
      <c r="I154" t="str">
        <f t="shared" si="85"/>
        <v>-</v>
      </c>
      <c r="J154" s="7" t="str">
        <f t="shared" si="86"/>
        <v>-</v>
      </c>
      <c r="K154" s="7" t="str">
        <f t="shared" si="87"/>
        <v>-</v>
      </c>
      <c r="L154" t="str">
        <f t="shared" si="88"/>
        <v>-</v>
      </c>
      <c r="M154" s="21" t="str">
        <f t="shared" si="120"/>
        <v>U13</v>
      </c>
      <c r="N154" s="21" t="str">
        <f t="shared" si="121"/>
        <v>M</v>
      </c>
      <c r="O154" s="21" t="str">
        <f t="shared" si="122"/>
        <v>High</v>
      </c>
      <c r="P154" s="3" t="str">
        <f t="shared" si="101"/>
        <v>ok</v>
      </c>
      <c r="Q154" s="20" t="str">
        <f t="shared" si="102"/>
        <v>-</v>
      </c>
      <c r="R154" s="20" t="str">
        <f t="shared" si="103"/>
        <v>-</v>
      </c>
      <c r="S154" s="20" t="str">
        <f t="shared" si="104"/>
        <v>-</v>
      </c>
      <c r="T154" s="21" t="str">
        <f t="shared" si="105"/>
        <v>-High</v>
      </c>
      <c r="U154" s="24">
        <f t="shared" si="106"/>
        <v>0</v>
      </c>
      <c r="V154" s="21">
        <f t="shared" si="107"/>
        <v>1</v>
      </c>
    </row>
    <row r="155" spans="8:22">
      <c r="H155" s="91" t="str">
        <f t="shared" si="100"/>
        <v>-</v>
      </c>
      <c r="I155" t="str">
        <f t="shared" si="85"/>
        <v>-</v>
      </c>
      <c r="J155" s="7" t="str">
        <f t="shared" si="86"/>
        <v>-</v>
      </c>
      <c r="K155" s="7" t="str">
        <f t="shared" si="87"/>
        <v>-</v>
      </c>
      <c r="L155" t="str">
        <f t="shared" si="88"/>
        <v>-</v>
      </c>
      <c r="M155" s="21" t="str">
        <f t="shared" si="120"/>
        <v>U13</v>
      </c>
      <c r="N155" s="21" t="str">
        <f t="shared" si="121"/>
        <v>M</v>
      </c>
      <c r="O155" s="21" t="str">
        <f t="shared" si="122"/>
        <v>High</v>
      </c>
      <c r="P155" s="3" t="str">
        <f t="shared" si="101"/>
        <v>ok</v>
      </c>
      <c r="Q155" s="20" t="str">
        <f t="shared" si="102"/>
        <v>-</v>
      </c>
      <c r="R155" s="20" t="str">
        <f t="shared" si="103"/>
        <v>-</v>
      </c>
      <c r="S155" s="20" t="str">
        <f t="shared" si="104"/>
        <v>-</v>
      </c>
      <c r="T155" s="21" t="str">
        <f t="shared" si="105"/>
        <v>-High</v>
      </c>
      <c r="U155" s="24">
        <f t="shared" si="106"/>
        <v>0</v>
      </c>
      <c r="V155" s="21">
        <f t="shared" si="107"/>
        <v>1</v>
      </c>
    </row>
    <row r="156" spans="8:22">
      <c r="H156" s="91" t="str">
        <f t="shared" si="100"/>
        <v>-</v>
      </c>
      <c r="I156" t="str">
        <f t="shared" si="85"/>
        <v>-</v>
      </c>
      <c r="J156" s="7" t="str">
        <f t="shared" si="86"/>
        <v>-</v>
      </c>
      <c r="K156" s="7" t="str">
        <f t="shared" si="87"/>
        <v>-</v>
      </c>
      <c r="L156" t="str">
        <f t="shared" si="88"/>
        <v>-</v>
      </c>
      <c r="M156" s="21" t="str">
        <f t="shared" si="120"/>
        <v>U13</v>
      </c>
      <c r="N156" s="21" t="str">
        <f t="shared" si="121"/>
        <v>M</v>
      </c>
      <c r="O156" s="21" t="str">
        <f t="shared" si="122"/>
        <v>High</v>
      </c>
      <c r="P156" s="3" t="str">
        <f t="shared" si="101"/>
        <v>ok</v>
      </c>
      <c r="Q156" s="20" t="str">
        <f t="shared" si="102"/>
        <v>-</v>
      </c>
      <c r="R156" s="20" t="str">
        <f t="shared" si="103"/>
        <v>-</v>
      </c>
      <c r="S156" s="20" t="str">
        <f t="shared" si="104"/>
        <v>-</v>
      </c>
      <c r="T156" s="21" t="str">
        <f t="shared" si="105"/>
        <v>-High</v>
      </c>
      <c r="U156" s="24">
        <f t="shared" si="106"/>
        <v>0</v>
      </c>
      <c r="V156" s="21">
        <f t="shared" si="107"/>
        <v>1</v>
      </c>
    </row>
    <row r="157" spans="8:22">
      <c r="H157" s="91" t="str">
        <f t="shared" si="100"/>
        <v>-</v>
      </c>
      <c r="I157" t="str">
        <f t="shared" si="85"/>
        <v>-</v>
      </c>
      <c r="J157" s="7" t="str">
        <f t="shared" si="86"/>
        <v>-</v>
      </c>
      <c r="K157" s="7" t="str">
        <f t="shared" si="87"/>
        <v>-</v>
      </c>
      <c r="L157" t="str">
        <f t="shared" si="88"/>
        <v>-</v>
      </c>
      <c r="M157" s="21" t="str">
        <f t="shared" si="120"/>
        <v>U13</v>
      </c>
      <c r="N157" s="21" t="str">
        <f t="shared" si="121"/>
        <v>M</v>
      </c>
      <c r="O157" s="21" t="str">
        <f t="shared" si="122"/>
        <v>High</v>
      </c>
      <c r="P157" s="3" t="str">
        <f t="shared" si="101"/>
        <v>ok</v>
      </c>
      <c r="Q157" s="20" t="str">
        <f t="shared" si="102"/>
        <v>-</v>
      </c>
      <c r="R157" s="20" t="str">
        <f t="shared" si="103"/>
        <v>-</v>
      </c>
      <c r="S157" s="20" t="str">
        <f t="shared" si="104"/>
        <v>-</v>
      </c>
      <c r="T157" s="21" t="str">
        <f t="shared" si="105"/>
        <v>-High</v>
      </c>
      <c r="U157" s="24">
        <f t="shared" si="106"/>
        <v>0</v>
      </c>
      <c r="V157" s="21">
        <f t="shared" si="107"/>
        <v>1</v>
      </c>
    </row>
    <row r="158" spans="8:22">
      <c r="H158" s="91" t="str">
        <f t="shared" si="100"/>
        <v>-</v>
      </c>
      <c r="I158" t="str">
        <f t="shared" si="85"/>
        <v>-</v>
      </c>
      <c r="J158" s="7" t="str">
        <f t="shared" si="86"/>
        <v>-</v>
      </c>
      <c r="K158" s="7" t="str">
        <f t="shared" si="87"/>
        <v>-</v>
      </c>
      <c r="L158" t="str">
        <f t="shared" si="88"/>
        <v>-</v>
      </c>
      <c r="M158" s="21" t="str">
        <f t="shared" si="120"/>
        <v>U13</v>
      </c>
      <c r="N158" s="21" t="str">
        <f t="shared" si="121"/>
        <v>M</v>
      </c>
      <c r="O158" s="21" t="str">
        <f t="shared" si="122"/>
        <v>High</v>
      </c>
      <c r="P158" s="3" t="str">
        <f t="shared" si="101"/>
        <v>ok</v>
      </c>
      <c r="Q158" s="20" t="str">
        <f t="shared" si="102"/>
        <v>-</v>
      </c>
      <c r="R158" s="20" t="str">
        <f t="shared" si="103"/>
        <v>-</v>
      </c>
      <c r="S158" s="20" t="str">
        <f t="shared" si="104"/>
        <v>-</v>
      </c>
      <c r="T158" s="21" t="str">
        <f t="shared" si="105"/>
        <v>-High</v>
      </c>
      <c r="U158" s="24">
        <f t="shared" si="106"/>
        <v>0</v>
      </c>
      <c r="V158" s="21">
        <f t="shared" si="107"/>
        <v>1</v>
      </c>
    </row>
    <row r="159" spans="8:22">
      <c r="H159" s="91" t="str">
        <f t="shared" si="100"/>
        <v>-</v>
      </c>
      <c r="I159" t="str">
        <f t="shared" si="85"/>
        <v>-</v>
      </c>
      <c r="J159" s="7" t="str">
        <f t="shared" si="86"/>
        <v>-</v>
      </c>
      <c r="K159" s="7" t="str">
        <f t="shared" si="87"/>
        <v>-</v>
      </c>
      <c r="L159" t="str">
        <f t="shared" si="88"/>
        <v>-</v>
      </c>
      <c r="M159" s="21" t="str">
        <f t="shared" si="120"/>
        <v>U13</v>
      </c>
      <c r="N159" s="21" t="str">
        <f t="shared" si="121"/>
        <v>M</v>
      </c>
      <c r="O159" s="21" t="str">
        <f t="shared" si="122"/>
        <v>High</v>
      </c>
      <c r="P159" s="3" t="str">
        <f t="shared" si="101"/>
        <v>ok</v>
      </c>
      <c r="Q159" s="20" t="str">
        <f t="shared" si="102"/>
        <v>-</v>
      </c>
      <c r="R159" s="20" t="str">
        <f t="shared" si="103"/>
        <v>-</v>
      </c>
      <c r="S159" s="20" t="str">
        <f t="shared" si="104"/>
        <v>-</v>
      </c>
      <c r="T159" s="21" t="str">
        <f t="shared" si="105"/>
        <v>-High</v>
      </c>
      <c r="U159" s="24">
        <f t="shared" si="106"/>
        <v>0</v>
      </c>
      <c r="V159" s="21">
        <f t="shared" si="107"/>
        <v>1</v>
      </c>
    </row>
    <row r="160" spans="8:22">
      <c r="H160" s="91" t="str">
        <f t="shared" si="100"/>
        <v>-</v>
      </c>
      <c r="I160" t="str">
        <f t="shared" si="85"/>
        <v>-</v>
      </c>
      <c r="J160" s="7" t="str">
        <f t="shared" si="86"/>
        <v>-</v>
      </c>
      <c r="K160" s="7" t="str">
        <f t="shared" si="87"/>
        <v>-</v>
      </c>
      <c r="L160" t="str">
        <f t="shared" si="88"/>
        <v>-</v>
      </c>
      <c r="M160" s="21" t="str">
        <f t="shared" si="120"/>
        <v>U13</v>
      </c>
      <c r="N160" s="21" t="str">
        <f t="shared" si="121"/>
        <v>M</v>
      </c>
      <c r="O160" s="21" t="str">
        <f t="shared" si="122"/>
        <v>High</v>
      </c>
      <c r="P160" s="3" t="str">
        <f t="shared" si="101"/>
        <v>ok</v>
      </c>
      <c r="Q160" s="20" t="str">
        <f t="shared" si="102"/>
        <v>-</v>
      </c>
      <c r="R160" s="20" t="str">
        <f t="shared" si="103"/>
        <v>-</v>
      </c>
      <c r="S160" s="20" t="str">
        <f t="shared" si="104"/>
        <v>-</v>
      </c>
      <c r="T160" s="21" t="str">
        <f t="shared" si="105"/>
        <v>-High</v>
      </c>
      <c r="U160" s="24">
        <f t="shared" si="106"/>
        <v>0</v>
      </c>
      <c r="V160" s="21">
        <f t="shared" si="107"/>
        <v>1</v>
      </c>
    </row>
    <row r="161" spans="8:22">
      <c r="H161" s="91" t="str">
        <f t="shared" si="100"/>
        <v>-</v>
      </c>
      <c r="I161" t="str">
        <f t="shared" ref="I161:I202" si="123">IF($F161="","-",VLOOKUP($F161,Entry_numbers,2,FALSE))</f>
        <v>-</v>
      </c>
      <c r="J161" s="7" t="str">
        <f t="shared" ref="J161:J202" si="124">IF($F161="","-",VLOOKUP($F161,Entry_numbers,21,FALSE))</f>
        <v>-</v>
      </c>
      <c r="K161" s="7" t="str">
        <f t="shared" ref="K161:K202" si="125">IF($F161="","-",VLOOKUP($F161,Entry_numbers,20,FALSE))</f>
        <v>-</v>
      </c>
      <c r="L161" t="str">
        <f t="shared" ref="L161:L202" si="126">IF($F161="","-",VLOOKUP($F161,Entry_numbers,3,FALSE))</f>
        <v>-</v>
      </c>
      <c r="M161" s="21" t="str">
        <f t="shared" si="120"/>
        <v>U13</v>
      </c>
      <c r="N161" s="21" t="str">
        <f t="shared" si="121"/>
        <v>M</v>
      </c>
      <c r="O161" s="21" t="str">
        <f t="shared" si="122"/>
        <v>High</v>
      </c>
      <c r="P161" s="3" t="str">
        <f t="shared" si="101"/>
        <v>ok</v>
      </c>
      <c r="Q161" s="20" t="str">
        <f t="shared" si="102"/>
        <v>-</v>
      </c>
      <c r="R161" s="20" t="str">
        <f t="shared" si="103"/>
        <v>-</v>
      </c>
      <c r="S161" s="20" t="str">
        <f t="shared" si="104"/>
        <v>-</v>
      </c>
      <c r="T161" s="21" t="str">
        <f t="shared" si="105"/>
        <v>-High</v>
      </c>
      <c r="U161" s="24">
        <f t="shared" si="106"/>
        <v>0</v>
      </c>
      <c r="V161" s="21">
        <f t="shared" si="107"/>
        <v>1</v>
      </c>
    </row>
    <row r="162" spans="8:22">
      <c r="H162" s="91" t="str">
        <f t="shared" si="100"/>
        <v>-</v>
      </c>
      <c r="I162" t="str">
        <f t="shared" si="123"/>
        <v>-</v>
      </c>
      <c r="J162" s="7" t="str">
        <f t="shared" si="124"/>
        <v>-</v>
      </c>
      <c r="K162" s="7" t="str">
        <f t="shared" si="125"/>
        <v>-</v>
      </c>
      <c r="L162" t="str">
        <f t="shared" si="126"/>
        <v>-</v>
      </c>
      <c r="M162" s="21" t="str">
        <f t="shared" si="120"/>
        <v>U13</v>
      </c>
      <c r="N162" s="21" t="str">
        <f t="shared" si="121"/>
        <v>M</v>
      </c>
      <c r="O162" s="21" t="str">
        <f t="shared" si="122"/>
        <v>High</v>
      </c>
      <c r="P162" s="3" t="str">
        <f t="shared" si="101"/>
        <v>ok</v>
      </c>
      <c r="Q162" s="20" t="str">
        <f t="shared" si="102"/>
        <v>-</v>
      </c>
      <c r="R162" s="20" t="str">
        <f t="shared" si="103"/>
        <v>-</v>
      </c>
      <c r="S162" s="20" t="str">
        <f t="shared" si="104"/>
        <v>-</v>
      </c>
      <c r="T162" s="21" t="str">
        <f t="shared" si="105"/>
        <v>-High</v>
      </c>
      <c r="U162" s="24">
        <f t="shared" si="106"/>
        <v>0</v>
      </c>
      <c r="V162" s="21">
        <f t="shared" si="107"/>
        <v>1</v>
      </c>
    </row>
    <row r="163" spans="8:22">
      <c r="H163" s="91" t="str">
        <f t="shared" si="100"/>
        <v>-</v>
      </c>
      <c r="I163" t="str">
        <f t="shared" si="123"/>
        <v>-</v>
      </c>
      <c r="J163" s="7" t="str">
        <f t="shared" si="124"/>
        <v>-</v>
      </c>
      <c r="K163" s="7" t="str">
        <f t="shared" si="125"/>
        <v>-</v>
      </c>
      <c r="L163" t="str">
        <f t="shared" si="126"/>
        <v>-</v>
      </c>
      <c r="M163" s="21" t="str">
        <f t="shared" si="120"/>
        <v>U13</v>
      </c>
      <c r="N163" s="21" t="str">
        <f t="shared" si="121"/>
        <v>M</v>
      </c>
      <c r="O163" s="21" t="str">
        <f t="shared" si="122"/>
        <v>High</v>
      </c>
      <c r="P163" s="3" t="str">
        <f t="shared" si="101"/>
        <v>ok</v>
      </c>
      <c r="Q163" s="20" t="str">
        <f t="shared" si="102"/>
        <v>-</v>
      </c>
      <c r="R163" s="20" t="str">
        <f t="shared" si="103"/>
        <v>-</v>
      </c>
      <c r="S163" s="20" t="str">
        <f t="shared" si="104"/>
        <v>-</v>
      </c>
      <c r="T163" s="21" t="str">
        <f t="shared" si="105"/>
        <v>-High</v>
      </c>
      <c r="U163" s="24">
        <f t="shared" si="106"/>
        <v>0</v>
      </c>
      <c r="V163" s="21">
        <f t="shared" si="107"/>
        <v>1</v>
      </c>
    </row>
    <row r="164" spans="8:22">
      <c r="H164" s="91" t="str">
        <f t="shared" si="100"/>
        <v>-</v>
      </c>
      <c r="I164" t="str">
        <f t="shared" si="123"/>
        <v>-</v>
      </c>
      <c r="J164" s="7" t="str">
        <f t="shared" si="124"/>
        <v>-</v>
      </c>
      <c r="K164" s="7" t="str">
        <f t="shared" si="125"/>
        <v>-</v>
      </c>
      <c r="L164" t="str">
        <f t="shared" si="126"/>
        <v>-</v>
      </c>
      <c r="M164" s="21" t="str">
        <f t="shared" si="120"/>
        <v>U13</v>
      </c>
      <c r="N164" s="21" t="str">
        <f t="shared" si="121"/>
        <v>M</v>
      </c>
      <c r="O164" s="21" t="str">
        <f t="shared" si="122"/>
        <v>High</v>
      </c>
      <c r="P164" s="3" t="str">
        <f t="shared" si="101"/>
        <v>ok</v>
      </c>
      <c r="Q164" s="20" t="str">
        <f t="shared" si="102"/>
        <v>-</v>
      </c>
      <c r="R164" s="20" t="str">
        <f t="shared" si="103"/>
        <v>-</v>
      </c>
      <c r="S164" s="20" t="str">
        <f t="shared" si="104"/>
        <v>-</v>
      </c>
      <c r="T164" s="21" t="str">
        <f t="shared" si="105"/>
        <v>-High</v>
      </c>
      <c r="U164" s="24">
        <f t="shared" si="106"/>
        <v>0</v>
      </c>
      <c r="V164" s="21">
        <f t="shared" si="107"/>
        <v>1</v>
      </c>
    </row>
    <row r="165" spans="8:22">
      <c r="H165" s="91" t="str">
        <f t="shared" si="100"/>
        <v>-</v>
      </c>
      <c r="I165" t="str">
        <f t="shared" si="123"/>
        <v>-</v>
      </c>
      <c r="J165" s="7" t="str">
        <f t="shared" si="124"/>
        <v>-</v>
      </c>
      <c r="K165" s="7" t="str">
        <f t="shared" si="125"/>
        <v>-</v>
      </c>
      <c r="L165" t="str">
        <f t="shared" si="126"/>
        <v>-</v>
      </c>
      <c r="M165" s="21" t="str">
        <f t="shared" si="120"/>
        <v>U13</v>
      </c>
      <c r="N165" s="21" t="str">
        <f t="shared" si="121"/>
        <v>M</v>
      </c>
      <c r="O165" s="21" t="str">
        <f t="shared" si="122"/>
        <v>High</v>
      </c>
      <c r="P165" s="3" t="str">
        <f t="shared" si="101"/>
        <v>ok</v>
      </c>
      <c r="Q165" s="20" t="str">
        <f t="shared" si="102"/>
        <v>-</v>
      </c>
      <c r="R165" s="20" t="str">
        <f t="shared" si="103"/>
        <v>-</v>
      </c>
      <c r="S165" s="20" t="str">
        <f t="shared" si="104"/>
        <v>-</v>
      </c>
      <c r="T165" s="21" t="str">
        <f t="shared" si="105"/>
        <v>-High</v>
      </c>
      <c r="U165" s="24">
        <f t="shared" si="106"/>
        <v>0</v>
      </c>
      <c r="V165" s="21">
        <f t="shared" si="107"/>
        <v>1</v>
      </c>
    </row>
    <row r="166" spans="8:22">
      <c r="H166" s="91" t="str">
        <f t="shared" si="100"/>
        <v>-</v>
      </c>
      <c r="I166" t="str">
        <f t="shared" si="123"/>
        <v>-</v>
      </c>
      <c r="J166" s="7" t="str">
        <f t="shared" si="124"/>
        <v>-</v>
      </c>
      <c r="K166" s="7" t="str">
        <f t="shared" si="125"/>
        <v>-</v>
      </c>
      <c r="L166" t="str">
        <f t="shared" si="126"/>
        <v>-</v>
      </c>
      <c r="M166" s="21" t="str">
        <f t="shared" si="120"/>
        <v>U13</v>
      </c>
      <c r="N166" s="21" t="str">
        <f t="shared" si="121"/>
        <v>M</v>
      </c>
      <c r="O166" s="21" t="str">
        <f t="shared" si="122"/>
        <v>High</v>
      </c>
      <c r="P166" s="3" t="str">
        <f t="shared" si="101"/>
        <v>ok</v>
      </c>
      <c r="Q166" s="20" t="str">
        <f t="shared" si="102"/>
        <v>-</v>
      </c>
      <c r="R166" s="20" t="str">
        <f t="shared" si="103"/>
        <v>-</v>
      </c>
      <c r="S166" s="20" t="str">
        <f t="shared" si="104"/>
        <v>-</v>
      </c>
      <c r="T166" s="21" t="str">
        <f t="shared" si="105"/>
        <v>-High</v>
      </c>
      <c r="U166" s="24">
        <f t="shared" si="106"/>
        <v>0</v>
      </c>
      <c r="V166" s="21">
        <f t="shared" si="107"/>
        <v>1</v>
      </c>
    </row>
    <row r="167" spans="8:22">
      <c r="H167" s="91" t="str">
        <f t="shared" si="100"/>
        <v>-</v>
      </c>
      <c r="I167" t="str">
        <f t="shared" si="123"/>
        <v>-</v>
      </c>
      <c r="J167" s="7" t="str">
        <f t="shared" si="124"/>
        <v>-</v>
      </c>
      <c r="K167" s="7" t="str">
        <f t="shared" si="125"/>
        <v>-</v>
      </c>
      <c r="L167" t="str">
        <f t="shared" si="126"/>
        <v>-</v>
      </c>
      <c r="M167" s="21" t="str">
        <f t="shared" si="120"/>
        <v>U13</v>
      </c>
      <c r="N167" s="21" t="str">
        <f t="shared" si="121"/>
        <v>M</v>
      </c>
      <c r="O167" s="21" t="str">
        <f t="shared" si="122"/>
        <v>High</v>
      </c>
      <c r="P167" s="3" t="str">
        <f t="shared" si="101"/>
        <v>ok</v>
      </c>
      <c r="Q167" s="20" t="str">
        <f t="shared" si="102"/>
        <v>-</v>
      </c>
      <c r="R167" s="20" t="str">
        <f t="shared" si="103"/>
        <v>-</v>
      </c>
      <c r="S167" s="20" t="str">
        <f t="shared" si="104"/>
        <v>-</v>
      </c>
      <c r="T167" s="21" t="str">
        <f t="shared" si="105"/>
        <v>-High</v>
      </c>
      <c r="U167" s="24">
        <f t="shared" si="106"/>
        <v>0</v>
      </c>
      <c r="V167" s="21">
        <f t="shared" si="107"/>
        <v>1</v>
      </c>
    </row>
    <row r="168" spans="8:22">
      <c r="H168" s="91" t="str">
        <f t="shared" si="100"/>
        <v>-</v>
      </c>
      <c r="I168" t="str">
        <f t="shared" si="123"/>
        <v>-</v>
      </c>
      <c r="J168" s="7" t="str">
        <f t="shared" si="124"/>
        <v>-</v>
      </c>
      <c r="K168" s="7" t="str">
        <f t="shared" si="125"/>
        <v>-</v>
      </c>
      <c r="L168" t="str">
        <f t="shared" si="126"/>
        <v>-</v>
      </c>
      <c r="M168" s="21" t="str">
        <f t="shared" si="120"/>
        <v>U13</v>
      </c>
      <c r="N168" s="21" t="str">
        <f t="shared" si="121"/>
        <v>M</v>
      </c>
      <c r="O168" s="21" t="str">
        <f t="shared" si="122"/>
        <v>High</v>
      </c>
      <c r="P168" s="3" t="str">
        <f t="shared" si="101"/>
        <v>ok</v>
      </c>
      <c r="Q168" s="20" t="str">
        <f t="shared" si="102"/>
        <v>-</v>
      </c>
      <c r="R168" s="20" t="str">
        <f t="shared" si="103"/>
        <v>-</v>
      </c>
      <c r="S168" s="20" t="str">
        <f t="shared" si="104"/>
        <v>-</v>
      </c>
      <c r="T168" s="21" t="str">
        <f t="shared" si="105"/>
        <v>-High</v>
      </c>
      <c r="U168" s="24">
        <f t="shared" si="106"/>
        <v>0</v>
      </c>
      <c r="V168" s="21">
        <f t="shared" si="107"/>
        <v>1</v>
      </c>
    </row>
    <row r="169" spans="8:22">
      <c r="H169" s="91" t="str">
        <f t="shared" si="100"/>
        <v>-</v>
      </c>
      <c r="I169" t="str">
        <f t="shared" si="123"/>
        <v>-</v>
      </c>
      <c r="J169" s="7" t="str">
        <f t="shared" si="124"/>
        <v>-</v>
      </c>
      <c r="K169" s="7" t="str">
        <f t="shared" si="125"/>
        <v>-</v>
      </c>
      <c r="L169" t="str">
        <f t="shared" si="126"/>
        <v>-</v>
      </c>
      <c r="M169" s="21" t="str">
        <f t="shared" si="120"/>
        <v>U13</v>
      </c>
      <c r="N169" s="21" t="str">
        <f t="shared" si="121"/>
        <v>M</v>
      </c>
      <c r="O169" s="21" t="str">
        <f t="shared" si="122"/>
        <v>High</v>
      </c>
      <c r="P169" s="3" t="str">
        <f t="shared" si="101"/>
        <v>ok</v>
      </c>
      <c r="Q169" s="20" t="str">
        <f t="shared" si="102"/>
        <v>-</v>
      </c>
      <c r="R169" s="20" t="str">
        <f t="shared" si="103"/>
        <v>-</v>
      </c>
      <c r="S169" s="20" t="str">
        <f t="shared" si="104"/>
        <v>-</v>
      </c>
      <c r="T169" s="21" t="str">
        <f t="shared" si="105"/>
        <v>-High</v>
      </c>
      <c r="U169" s="24">
        <f t="shared" si="106"/>
        <v>0</v>
      </c>
      <c r="V169" s="21">
        <f t="shared" si="107"/>
        <v>1</v>
      </c>
    </row>
    <row r="170" spans="8:22">
      <c r="H170" s="91" t="str">
        <f t="shared" si="100"/>
        <v>-</v>
      </c>
      <c r="I170" t="str">
        <f t="shared" si="123"/>
        <v>-</v>
      </c>
      <c r="J170" s="7" t="str">
        <f t="shared" si="124"/>
        <v>-</v>
      </c>
      <c r="K170" s="7" t="str">
        <f t="shared" si="125"/>
        <v>-</v>
      </c>
      <c r="L170" t="str">
        <f t="shared" si="126"/>
        <v>-</v>
      </c>
      <c r="M170" s="21" t="str">
        <f t="shared" si="120"/>
        <v>U13</v>
      </c>
      <c r="N170" s="21" t="str">
        <f t="shared" si="121"/>
        <v>M</v>
      </c>
      <c r="O170" s="21" t="str">
        <f t="shared" si="122"/>
        <v>High</v>
      </c>
      <c r="P170" s="3" t="str">
        <f t="shared" si="101"/>
        <v>ok</v>
      </c>
      <c r="Q170" s="20" t="str">
        <f t="shared" si="102"/>
        <v>-</v>
      </c>
      <c r="R170" s="20" t="str">
        <f t="shared" si="103"/>
        <v>-</v>
      </c>
      <c r="S170" s="20" t="str">
        <f t="shared" si="104"/>
        <v>-</v>
      </c>
      <c r="T170" s="21" t="str">
        <f t="shared" si="105"/>
        <v>-High</v>
      </c>
      <c r="U170" s="24">
        <f t="shared" si="106"/>
        <v>0</v>
      </c>
      <c r="V170" s="21">
        <f t="shared" si="107"/>
        <v>1</v>
      </c>
    </row>
    <row r="171" spans="8:22">
      <c r="H171" s="91" t="str">
        <f t="shared" si="100"/>
        <v>-</v>
      </c>
      <c r="I171" t="str">
        <f t="shared" si="123"/>
        <v>-</v>
      </c>
      <c r="J171" s="7" t="str">
        <f t="shared" si="124"/>
        <v>-</v>
      </c>
      <c r="K171" s="7" t="str">
        <f t="shared" si="125"/>
        <v>-</v>
      </c>
      <c r="L171" t="str">
        <f t="shared" si="126"/>
        <v>-</v>
      </c>
      <c r="M171" s="21" t="str">
        <f t="shared" si="120"/>
        <v>U13</v>
      </c>
      <c r="N171" s="21" t="str">
        <f t="shared" si="121"/>
        <v>M</v>
      </c>
      <c r="O171" s="21" t="str">
        <f t="shared" si="122"/>
        <v>High</v>
      </c>
      <c r="P171" s="3" t="str">
        <f t="shared" si="101"/>
        <v>ok</v>
      </c>
      <c r="Q171" s="20" t="str">
        <f t="shared" si="102"/>
        <v>-</v>
      </c>
      <c r="R171" s="20" t="str">
        <f t="shared" si="103"/>
        <v>-</v>
      </c>
      <c r="S171" s="20" t="str">
        <f t="shared" si="104"/>
        <v>-</v>
      </c>
      <c r="T171" s="21" t="str">
        <f t="shared" si="105"/>
        <v>-High</v>
      </c>
      <c r="U171" s="24">
        <f t="shared" si="106"/>
        <v>0</v>
      </c>
      <c r="V171" s="21">
        <f t="shared" si="107"/>
        <v>1</v>
      </c>
    </row>
    <row r="172" spans="8:22">
      <c r="H172" s="91" t="str">
        <f t="shared" si="100"/>
        <v>-</v>
      </c>
      <c r="I172" t="str">
        <f t="shared" si="123"/>
        <v>-</v>
      </c>
      <c r="J172" s="7" t="str">
        <f t="shared" si="124"/>
        <v>-</v>
      </c>
      <c r="K172" s="7" t="str">
        <f t="shared" si="125"/>
        <v>-</v>
      </c>
      <c r="L172" t="str">
        <f t="shared" si="126"/>
        <v>-</v>
      </c>
      <c r="M172" s="21" t="str">
        <f t="shared" si="120"/>
        <v>U13</v>
      </c>
      <c r="N172" s="21" t="str">
        <f t="shared" si="121"/>
        <v>M</v>
      </c>
      <c r="O172" s="21" t="str">
        <f t="shared" si="122"/>
        <v>High</v>
      </c>
      <c r="P172" s="3" t="str">
        <f t="shared" si="101"/>
        <v>ok</v>
      </c>
      <c r="Q172" s="20" t="str">
        <f t="shared" si="102"/>
        <v>-</v>
      </c>
      <c r="R172" s="20" t="str">
        <f t="shared" si="103"/>
        <v>-</v>
      </c>
      <c r="S172" s="20" t="str">
        <f t="shared" si="104"/>
        <v>-</v>
      </c>
      <c r="T172" s="21" t="str">
        <f t="shared" si="105"/>
        <v>-High</v>
      </c>
      <c r="U172" s="24">
        <f t="shared" si="106"/>
        <v>0</v>
      </c>
      <c r="V172" s="21">
        <f t="shared" si="107"/>
        <v>1</v>
      </c>
    </row>
    <row r="173" spans="8:22">
      <c r="H173" s="91" t="str">
        <f t="shared" si="100"/>
        <v>-</v>
      </c>
      <c r="I173" t="str">
        <f t="shared" si="123"/>
        <v>-</v>
      </c>
      <c r="J173" s="7" t="str">
        <f t="shared" si="124"/>
        <v>-</v>
      </c>
      <c r="K173" s="7" t="str">
        <f t="shared" si="125"/>
        <v>-</v>
      </c>
      <c r="L173" t="str">
        <f t="shared" si="126"/>
        <v>-</v>
      </c>
      <c r="M173" s="21" t="str">
        <f t="shared" si="120"/>
        <v>U13</v>
      </c>
      <c r="N173" s="21" t="str">
        <f t="shared" si="121"/>
        <v>M</v>
      </c>
      <c r="O173" s="21" t="str">
        <f t="shared" si="122"/>
        <v>High</v>
      </c>
      <c r="P173" s="3" t="str">
        <f t="shared" si="101"/>
        <v>ok</v>
      </c>
      <c r="Q173" s="20" t="str">
        <f t="shared" si="102"/>
        <v>-</v>
      </c>
      <c r="R173" s="20" t="str">
        <f t="shared" si="103"/>
        <v>-</v>
      </c>
      <c r="S173" s="20" t="str">
        <f t="shared" si="104"/>
        <v>-</v>
      </c>
      <c r="T173" s="21" t="str">
        <f t="shared" si="105"/>
        <v>-High</v>
      </c>
      <c r="U173" s="24">
        <f t="shared" si="106"/>
        <v>0</v>
      </c>
      <c r="V173" s="21">
        <f t="shared" si="107"/>
        <v>1</v>
      </c>
    </row>
    <row r="174" spans="8:22">
      <c r="H174" s="91" t="str">
        <f t="shared" si="100"/>
        <v>-</v>
      </c>
      <c r="I174" t="str">
        <f t="shared" si="123"/>
        <v>-</v>
      </c>
      <c r="J174" s="7" t="str">
        <f t="shared" si="124"/>
        <v>-</v>
      </c>
      <c r="K174" s="7" t="str">
        <f t="shared" si="125"/>
        <v>-</v>
      </c>
      <c r="L174" t="str">
        <f t="shared" si="126"/>
        <v>-</v>
      </c>
      <c r="M174" s="21" t="str">
        <f t="shared" si="120"/>
        <v>U13</v>
      </c>
      <c r="N174" s="21" t="str">
        <f t="shared" si="121"/>
        <v>M</v>
      </c>
      <c r="O174" s="21" t="str">
        <f t="shared" si="122"/>
        <v>High</v>
      </c>
      <c r="P174" s="3" t="str">
        <f t="shared" si="101"/>
        <v>ok</v>
      </c>
      <c r="Q174" s="20" t="str">
        <f t="shared" si="102"/>
        <v>-</v>
      </c>
      <c r="R174" s="20" t="str">
        <f t="shared" si="103"/>
        <v>-</v>
      </c>
      <c r="S174" s="20" t="str">
        <f t="shared" si="104"/>
        <v>-</v>
      </c>
      <c r="T174" s="21" t="str">
        <f t="shared" si="105"/>
        <v>-High</v>
      </c>
      <c r="U174" s="24">
        <f t="shared" si="106"/>
        <v>0</v>
      </c>
      <c r="V174" s="21">
        <f t="shared" si="107"/>
        <v>1</v>
      </c>
    </row>
    <row r="175" spans="8:22">
      <c r="H175" s="91" t="str">
        <f t="shared" si="100"/>
        <v>-</v>
      </c>
      <c r="I175" t="str">
        <f t="shared" si="123"/>
        <v>-</v>
      </c>
      <c r="J175" s="7" t="str">
        <f t="shared" si="124"/>
        <v>-</v>
      </c>
      <c r="K175" s="7" t="str">
        <f t="shared" si="125"/>
        <v>-</v>
      </c>
      <c r="L175" t="str">
        <f t="shared" si="126"/>
        <v>-</v>
      </c>
      <c r="M175" s="21" t="str">
        <f t="shared" si="120"/>
        <v>U13</v>
      </c>
      <c r="N175" s="21" t="str">
        <f t="shared" si="121"/>
        <v>M</v>
      </c>
      <c r="O175" s="21" t="str">
        <f t="shared" si="122"/>
        <v>High</v>
      </c>
      <c r="P175" s="3" t="str">
        <f t="shared" si="101"/>
        <v>ok</v>
      </c>
      <c r="Q175" s="20" t="str">
        <f t="shared" si="102"/>
        <v>-</v>
      </c>
      <c r="R175" s="20" t="str">
        <f t="shared" si="103"/>
        <v>-</v>
      </c>
      <c r="S175" s="20" t="str">
        <f t="shared" si="104"/>
        <v>-</v>
      </c>
      <c r="T175" s="21" t="str">
        <f t="shared" si="105"/>
        <v>-High</v>
      </c>
      <c r="U175" s="24">
        <f t="shared" si="106"/>
        <v>0</v>
      </c>
      <c r="V175" s="21">
        <f t="shared" si="107"/>
        <v>1</v>
      </c>
    </row>
    <row r="176" spans="8:22">
      <c r="H176" s="91" t="str">
        <f t="shared" si="100"/>
        <v>-</v>
      </c>
      <c r="I176" t="str">
        <f t="shared" si="123"/>
        <v>-</v>
      </c>
      <c r="J176" s="7" t="str">
        <f t="shared" si="124"/>
        <v>-</v>
      </c>
      <c r="K176" s="7" t="str">
        <f t="shared" si="125"/>
        <v>-</v>
      </c>
      <c r="L176" t="str">
        <f t="shared" si="126"/>
        <v>-</v>
      </c>
      <c r="M176" s="21" t="str">
        <f t="shared" si="120"/>
        <v>U13</v>
      </c>
      <c r="N176" s="21" t="str">
        <f t="shared" si="121"/>
        <v>M</v>
      </c>
      <c r="O176" s="21" t="str">
        <f t="shared" si="122"/>
        <v>High</v>
      </c>
      <c r="P176" s="3" t="str">
        <f t="shared" si="101"/>
        <v>ok</v>
      </c>
      <c r="Q176" s="20" t="str">
        <f t="shared" si="102"/>
        <v>-</v>
      </c>
      <c r="R176" s="20" t="str">
        <f t="shared" si="103"/>
        <v>-</v>
      </c>
      <c r="S176" s="20" t="str">
        <f t="shared" si="104"/>
        <v>-</v>
      </c>
      <c r="T176" s="21" t="str">
        <f t="shared" si="105"/>
        <v>-High</v>
      </c>
      <c r="U176" s="24">
        <f t="shared" si="106"/>
        <v>0</v>
      </c>
      <c r="V176" s="21">
        <f t="shared" si="107"/>
        <v>1</v>
      </c>
    </row>
    <row r="177" spans="8:22">
      <c r="H177" s="91" t="str">
        <f t="shared" ref="H177:H202" si="127">IF(P177="error","ERR",IF(F177="","-",IF(V177=1,7,IF(V177&gt;6,"",7-V177))))</f>
        <v>-</v>
      </c>
      <c r="I177" t="str">
        <f t="shared" si="123"/>
        <v>-</v>
      </c>
      <c r="J177" s="7" t="str">
        <f t="shared" si="124"/>
        <v>-</v>
      </c>
      <c r="K177" s="7" t="str">
        <f t="shared" si="125"/>
        <v>-</v>
      </c>
      <c r="L177" t="str">
        <f t="shared" si="126"/>
        <v>-</v>
      </c>
      <c r="M177" s="21" t="str">
        <f t="shared" si="120"/>
        <v>U13</v>
      </c>
      <c r="N177" s="21" t="str">
        <f t="shared" si="121"/>
        <v>M</v>
      </c>
      <c r="O177" s="21" t="str">
        <f t="shared" si="122"/>
        <v>High</v>
      </c>
      <c r="P177" s="3" t="str">
        <f t="shared" ref="P177:P202" si="128">IF(OR(LEFT(O177,4)="Long",LEFT(O177,4)="High", LEFT(O177,4)="Shot"),"ok","ERROR")</f>
        <v>ok</v>
      </c>
      <c r="Q177" s="20" t="str">
        <f t="shared" ref="Q177:Q202" si="129">IF($F177="","-",IF(ISNA(VLOOKUP(I177,Entry_names,1,FALSE)),"error","ok"))</f>
        <v>-</v>
      </c>
      <c r="R177" s="20" t="str">
        <f t="shared" ref="R177:R202" si="130">IF($F177="","-",IF(J177=M177,"ok","QUERY"))</f>
        <v>-</v>
      </c>
      <c r="S177" s="20" t="str">
        <f t="shared" ref="S177:S202" si="131">IF($F177="","-",IF(K177=N177,"ok","QUERY"))</f>
        <v>-</v>
      </c>
      <c r="T177" s="21" t="str">
        <f t="shared" ref="T177:T202" si="132">I177&amp;O177</f>
        <v>-High</v>
      </c>
      <c r="U177" s="24">
        <f t="shared" ref="U177:U202" si="133">IF(AND(G177=G176,E177&lt;&gt;E176),U176-0.0001,G177)</f>
        <v>0</v>
      </c>
      <c r="V177" s="21">
        <f t="shared" ref="V177:V202" si="134">COUNTIFS(K$2:K$1003,"="&amp;K177,J$2:J$1003,"="&amp;J177,O$2:O$1003,"="&amp;O177,U$2:U$1003,"&gt;"&amp;U177)+1</f>
        <v>1</v>
      </c>
    </row>
    <row r="178" spans="8:22">
      <c r="H178" s="91" t="str">
        <f t="shared" si="127"/>
        <v>-</v>
      </c>
      <c r="I178" t="str">
        <f t="shared" si="123"/>
        <v>-</v>
      </c>
      <c r="J178" s="7" t="str">
        <f t="shared" si="124"/>
        <v>-</v>
      </c>
      <c r="K178" s="7" t="str">
        <f t="shared" si="125"/>
        <v>-</v>
      </c>
      <c r="L178" t="str">
        <f t="shared" si="126"/>
        <v>-</v>
      </c>
      <c r="M178" s="21" t="str">
        <f t="shared" si="120"/>
        <v>U13</v>
      </c>
      <c r="N178" s="21" t="str">
        <f t="shared" si="121"/>
        <v>M</v>
      </c>
      <c r="O178" s="21" t="str">
        <f t="shared" si="122"/>
        <v>High</v>
      </c>
      <c r="P178" s="3" t="str">
        <f t="shared" si="128"/>
        <v>ok</v>
      </c>
      <c r="Q178" s="20" t="str">
        <f t="shared" si="129"/>
        <v>-</v>
      </c>
      <c r="R178" s="20" t="str">
        <f t="shared" si="130"/>
        <v>-</v>
      </c>
      <c r="S178" s="20" t="str">
        <f t="shared" si="131"/>
        <v>-</v>
      </c>
      <c r="T178" s="21" t="str">
        <f t="shared" si="132"/>
        <v>-High</v>
      </c>
      <c r="U178" s="24">
        <f t="shared" si="133"/>
        <v>0</v>
      </c>
      <c r="V178" s="21">
        <f t="shared" si="134"/>
        <v>1</v>
      </c>
    </row>
    <row r="179" spans="8:22">
      <c r="H179" s="91" t="str">
        <f t="shared" si="127"/>
        <v>-</v>
      </c>
      <c r="I179" t="str">
        <f t="shared" si="123"/>
        <v>-</v>
      </c>
      <c r="J179" s="7" t="str">
        <f t="shared" si="124"/>
        <v>-</v>
      </c>
      <c r="K179" s="7" t="str">
        <f t="shared" si="125"/>
        <v>-</v>
      </c>
      <c r="L179" t="str">
        <f t="shared" si="126"/>
        <v>-</v>
      </c>
      <c r="M179" s="21" t="str">
        <f t="shared" si="120"/>
        <v>U13</v>
      </c>
      <c r="N179" s="21" t="str">
        <f t="shared" si="121"/>
        <v>M</v>
      </c>
      <c r="O179" s="21" t="str">
        <f t="shared" si="122"/>
        <v>High</v>
      </c>
      <c r="P179" s="3" t="str">
        <f t="shared" si="128"/>
        <v>ok</v>
      </c>
      <c r="Q179" s="20" t="str">
        <f t="shared" si="129"/>
        <v>-</v>
      </c>
      <c r="R179" s="20" t="str">
        <f t="shared" si="130"/>
        <v>-</v>
      </c>
      <c r="S179" s="20" t="str">
        <f t="shared" si="131"/>
        <v>-</v>
      </c>
      <c r="T179" s="21" t="str">
        <f t="shared" si="132"/>
        <v>-High</v>
      </c>
      <c r="U179" s="24">
        <f t="shared" si="133"/>
        <v>0</v>
      </c>
      <c r="V179" s="21">
        <f t="shared" si="134"/>
        <v>1</v>
      </c>
    </row>
    <row r="180" spans="8:22">
      <c r="H180" s="91" t="str">
        <f t="shared" si="127"/>
        <v>-</v>
      </c>
      <c r="I180" t="str">
        <f t="shared" si="123"/>
        <v>-</v>
      </c>
      <c r="J180" s="7" t="str">
        <f t="shared" si="124"/>
        <v>-</v>
      </c>
      <c r="K180" s="7" t="str">
        <f t="shared" si="125"/>
        <v>-</v>
      </c>
      <c r="L180" t="str">
        <f t="shared" si="126"/>
        <v>-</v>
      </c>
      <c r="M180" s="21" t="str">
        <f t="shared" si="120"/>
        <v>U13</v>
      </c>
      <c r="N180" s="21" t="str">
        <f t="shared" si="121"/>
        <v>M</v>
      </c>
      <c r="O180" s="21" t="str">
        <f t="shared" si="122"/>
        <v>High</v>
      </c>
      <c r="P180" s="3" t="str">
        <f t="shared" si="128"/>
        <v>ok</v>
      </c>
      <c r="Q180" s="20" t="str">
        <f t="shared" si="129"/>
        <v>-</v>
      </c>
      <c r="R180" s="20" t="str">
        <f t="shared" si="130"/>
        <v>-</v>
      </c>
      <c r="S180" s="20" t="str">
        <f t="shared" si="131"/>
        <v>-</v>
      </c>
      <c r="T180" s="21" t="str">
        <f t="shared" si="132"/>
        <v>-High</v>
      </c>
      <c r="U180" s="24">
        <f t="shared" si="133"/>
        <v>0</v>
      </c>
      <c r="V180" s="21">
        <f t="shared" si="134"/>
        <v>1</v>
      </c>
    </row>
    <row r="181" spans="8:22">
      <c r="H181" s="91" t="str">
        <f t="shared" si="127"/>
        <v>-</v>
      </c>
      <c r="I181" t="str">
        <f t="shared" si="123"/>
        <v>-</v>
      </c>
      <c r="J181" s="7" t="str">
        <f t="shared" si="124"/>
        <v>-</v>
      </c>
      <c r="K181" s="7" t="str">
        <f t="shared" si="125"/>
        <v>-</v>
      </c>
      <c r="L181" t="str">
        <f t="shared" si="126"/>
        <v>-</v>
      </c>
      <c r="M181" s="21" t="str">
        <f t="shared" si="120"/>
        <v>U13</v>
      </c>
      <c r="N181" s="21" t="str">
        <f t="shared" si="121"/>
        <v>M</v>
      </c>
      <c r="O181" s="21" t="str">
        <f t="shared" si="122"/>
        <v>High</v>
      </c>
      <c r="P181" s="3" t="str">
        <f t="shared" si="128"/>
        <v>ok</v>
      </c>
      <c r="Q181" s="20" t="str">
        <f t="shared" si="129"/>
        <v>-</v>
      </c>
      <c r="R181" s="20" t="str">
        <f t="shared" si="130"/>
        <v>-</v>
      </c>
      <c r="S181" s="20" t="str">
        <f t="shared" si="131"/>
        <v>-</v>
      </c>
      <c r="T181" s="21" t="str">
        <f t="shared" si="132"/>
        <v>-High</v>
      </c>
      <c r="U181" s="24">
        <f t="shared" si="133"/>
        <v>0</v>
      </c>
      <c r="V181" s="21">
        <f t="shared" si="134"/>
        <v>1</v>
      </c>
    </row>
    <row r="182" spans="8:22">
      <c r="H182" s="91" t="str">
        <f t="shared" si="127"/>
        <v>-</v>
      </c>
      <c r="I182" t="str">
        <f t="shared" si="123"/>
        <v>-</v>
      </c>
      <c r="J182" s="7" t="str">
        <f t="shared" si="124"/>
        <v>-</v>
      </c>
      <c r="K182" s="7" t="str">
        <f t="shared" si="125"/>
        <v>-</v>
      </c>
      <c r="L182" t="str">
        <f t="shared" si="126"/>
        <v>-</v>
      </c>
      <c r="M182" s="21" t="str">
        <f t="shared" si="120"/>
        <v>U13</v>
      </c>
      <c r="N182" s="21" t="str">
        <f t="shared" si="121"/>
        <v>M</v>
      </c>
      <c r="O182" s="21" t="str">
        <f t="shared" si="122"/>
        <v>High</v>
      </c>
      <c r="P182" s="3" t="str">
        <f t="shared" si="128"/>
        <v>ok</v>
      </c>
      <c r="Q182" s="20" t="str">
        <f t="shared" si="129"/>
        <v>-</v>
      </c>
      <c r="R182" s="20" t="str">
        <f t="shared" si="130"/>
        <v>-</v>
      </c>
      <c r="S182" s="20" t="str">
        <f t="shared" si="131"/>
        <v>-</v>
      </c>
      <c r="T182" s="21" t="str">
        <f t="shared" si="132"/>
        <v>-High</v>
      </c>
      <c r="U182" s="24">
        <f t="shared" si="133"/>
        <v>0</v>
      </c>
      <c r="V182" s="21">
        <f t="shared" si="134"/>
        <v>1</v>
      </c>
    </row>
    <row r="183" spans="8:22">
      <c r="H183" s="91" t="str">
        <f t="shared" si="127"/>
        <v>-</v>
      </c>
      <c r="I183" t="str">
        <f t="shared" si="123"/>
        <v>-</v>
      </c>
      <c r="J183" s="7" t="str">
        <f t="shared" si="124"/>
        <v>-</v>
      </c>
      <c r="K183" s="7" t="str">
        <f t="shared" si="125"/>
        <v>-</v>
      </c>
      <c r="L183" t="str">
        <f t="shared" si="126"/>
        <v>-</v>
      </c>
      <c r="M183" s="21" t="str">
        <f t="shared" si="120"/>
        <v>U13</v>
      </c>
      <c r="N183" s="21" t="str">
        <f t="shared" si="121"/>
        <v>M</v>
      </c>
      <c r="O183" s="21" t="str">
        <f t="shared" si="122"/>
        <v>High</v>
      </c>
      <c r="P183" s="3" t="str">
        <f t="shared" si="128"/>
        <v>ok</v>
      </c>
      <c r="Q183" s="20" t="str">
        <f t="shared" si="129"/>
        <v>-</v>
      </c>
      <c r="R183" s="20" t="str">
        <f t="shared" si="130"/>
        <v>-</v>
      </c>
      <c r="S183" s="20" t="str">
        <f t="shared" si="131"/>
        <v>-</v>
      </c>
      <c r="T183" s="21" t="str">
        <f t="shared" si="132"/>
        <v>-High</v>
      </c>
      <c r="U183" s="24">
        <f t="shared" si="133"/>
        <v>0</v>
      </c>
      <c r="V183" s="21">
        <f t="shared" si="134"/>
        <v>1</v>
      </c>
    </row>
    <row r="184" spans="8:22">
      <c r="H184" s="91" t="str">
        <f t="shared" si="127"/>
        <v>-</v>
      </c>
      <c r="I184" t="str">
        <f t="shared" si="123"/>
        <v>-</v>
      </c>
      <c r="J184" s="7" t="str">
        <f t="shared" si="124"/>
        <v>-</v>
      </c>
      <c r="K184" s="7" t="str">
        <f t="shared" si="125"/>
        <v>-</v>
      </c>
      <c r="L184" t="str">
        <f t="shared" si="126"/>
        <v>-</v>
      </c>
      <c r="M184" s="21" t="str">
        <f t="shared" si="120"/>
        <v>U13</v>
      </c>
      <c r="N184" s="21" t="str">
        <f t="shared" si="121"/>
        <v>M</v>
      </c>
      <c r="O184" s="21" t="str">
        <f t="shared" si="122"/>
        <v>High</v>
      </c>
      <c r="P184" s="3" t="str">
        <f t="shared" si="128"/>
        <v>ok</v>
      </c>
      <c r="Q184" s="20" t="str">
        <f t="shared" si="129"/>
        <v>-</v>
      </c>
      <c r="R184" s="20" t="str">
        <f t="shared" si="130"/>
        <v>-</v>
      </c>
      <c r="S184" s="20" t="str">
        <f t="shared" si="131"/>
        <v>-</v>
      </c>
      <c r="T184" s="21" t="str">
        <f t="shared" si="132"/>
        <v>-High</v>
      </c>
      <c r="U184" s="24">
        <f t="shared" si="133"/>
        <v>0</v>
      </c>
      <c r="V184" s="21">
        <f t="shared" si="134"/>
        <v>1</v>
      </c>
    </row>
    <row r="185" spans="8:22">
      <c r="H185" s="91" t="str">
        <f t="shared" si="127"/>
        <v>-</v>
      </c>
      <c r="I185" t="str">
        <f t="shared" si="123"/>
        <v>-</v>
      </c>
      <c r="J185" s="7" t="str">
        <f t="shared" si="124"/>
        <v>-</v>
      </c>
      <c r="K185" s="7" t="str">
        <f t="shared" si="125"/>
        <v>-</v>
      </c>
      <c r="L185" t="str">
        <f t="shared" si="126"/>
        <v>-</v>
      </c>
      <c r="M185" s="21" t="str">
        <f t="shared" si="120"/>
        <v>U13</v>
      </c>
      <c r="N185" s="21" t="str">
        <f t="shared" si="121"/>
        <v>M</v>
      </c>
      <c r="O185" s="21" t="str">
        <f t="shared" si="122"/>
        <v>High</v>
      </c>
      <c r="P185" s="3" t="str">
        <f t="shared" si="128"/>
        <v>ok</v>
      </c>
      <c r="Q185" s="20" t="str">
        <f t="shared" si="129"/>
        <v>-</v>
      </c>
      <c r="R185" s="20" t="str">
        <f t="shared" si="130"/>
        <v>-</v>
      </c>
      <c r="S185" s="20" t="str">
        <f t="shared" si="131"/>
        <v>-</v>
      </c>
      <c r="T185" s="21" t="str">
        <f t="shared" si="132"/>
        <v>-High</v>
      </c>
      <c r="U185" s="24">
        <f t="shared" si="133"/>
        <v>0</v>
      </c>
      <c r="V185" s="21">
        <f t="shared" si="134"/>
        <v>1</v>
      </c>
    </row>
    <row r="186" spans="8:22">
      <c r="H186" s="91" t="str">
        <f t="shared" si="127"/>
        <v>-</v>
      </c>
      <c r="I186" t="str">
        <f t="shared" si="123"/>
        <v>-</v>
      </c>
      <c r="J186" s="7" t="str">
        <f t="shared" si="124"/>
        <v>-</v>
      </c>
      <c r="K186" s="7" t="str">
        <f t="shared" si="125"/>
        <v>-</v>
      </c>
      <c r="L186" t="str">
        <f t="shared" si="126"/>
        <v>-</v>
      </c>
      <c r="M186" s="21" t="str">
        <f t="shared" si="120"/>
        <v>U13</v>
      </c>
      <c r="N186" s="21" t="str">
        <f t="shared" si="121"/>
        <v>M</v>
      </c>
      <c r="O186" s="21" t="str">
        <f t="shared" si="122"/>
        <v>High</v>
      </c>
      <c r="P186" s="3" t="str">
        <f t="shared" si="128"/>
        <v>ok</v>
      </c>
      <c r="Q186" s="20" t="str">
        <f t="shared" si="129"/>
        <v>-</v>
      </c>
      <c r="R186" s="20" t="str">
        <f t="shared" si="130"/>
        <v>-</v>
      </c>
      <c r="S186" s="20" t="str">
        <f t="shared" si="131"/>
        <v>-</v>
      </c>
      <c r="T186" s="21" t="str">
        <f t="shared" si="132"/>
        <v>-High</v>
      </c>
      <c r="U186" s="24">
        <f t="shared" si="133"/>
        <v>0</v>
      </c>
      <c r="V186" s="21">
        <f t="shared" si="134"/>
        <v>1</v>
      </c>
    </row>
    <row r="187" spans="8:22">
      <c r="H187" s="91" t="str">
        <f t="shared" si="127"/>
        <v>-</v>
      </c>
      <c r="I187" t="str">
        <f t="shared" si="123"/>
        <v>-</v>
      </c>
      <c r="J187" s="7" t="str">
        <f t="shared" si="124"/>
        <v>-</v>
      </c>
      <c r="K187" s="7" t="str">
        <f t="shared" si="125"/>
        <v>-</v>
      </c>
      <c r="L187" t="str">
        <f t="shared" si="126"/>
        <v>-</v>
      </c>
      <c r="M187" s="21" t="str">
        <f t="shared" si="120"/>
        <v>U13</v>
      </c>
      <c r="N187" s="21" t="str">
        <f t="shared" si="121"/>
        <v>M</v>
      </c>
      <c r="O187" s="21" t="str">
        <f t="shared" si="122"/>
        <v>High</v>
      </c>
      <c r="P187" s="3" t="str">
        <f t="shared" si="128"/>
        <v>ok</v>
      </c>
      <c r="Q187" s="20" t="str">
        <f t="shared" si="129"/>
        <v>-</v>
      </c>
      <c r="R187" s="20" t="str">
        <f t="shared" si="130"/>
        <v>-</v>
      </c>
      <c r="S187" s="20" t="str">
        <f t="shared" si="131"/>
        <v>-</v>
      </c>
      <c r="T187" s="21" t="str">
        <f t="shared" si="132"/>
        <v>-High</v>
      </c>
      <c r="U187" s="24">
        <f t="shared" si="133"/>
        <v>0</v>
      </c>
      <c r="V187" s="21">
        <f t="shared" si="134"/>
        <v>1</v>
      </c>
    </row>
    <row r="188" spans="8:22">
      <c r="H188" s="91" t="str">
        <f t="shared" si="127"/>
        <v>-</v>
      </c>
      <c r="I188" t="str">
        <f t="shared" si="123"/>
        <v>-</v>
      </c>
      <c r="J188" s="7" t="str">
        <f t="shared" si="124"/>
        <v>-</v>
      </c>
      <c r="K188" s="7" t="str">
        <f t="shared" si="125"/>
        <v>-</v>
      </c>
      <c r="L188" t="str">
        <f t="shared" si="126"/>
        <v>-</v>
      </c>
      <c r="M188" s="21" t="str">
        <f t="shared" si="120"/>
        <v>U13</v>
      </c>
      <c r="N188" s="21" t="str">
        <f t="shared" si="121"/>
        <v>M</v>
      </c>
      <c r="O188" s="21" t="str">
        <f t="shared" si="122"/>
        <v>High</v>
      </c>
      <c r="P188" s="3" t="str">
        <f t="shared" si="128"/>
        <v>ok</v>
      </c>
      <c r="Q188" s="20" t="str">
        <f t="shared" si="129"/>
        <v>-</v>
      </c>
      <c r="R188" s="20" t="str">
        <f t="shared" si="130"/>
        <v>-</v>
      </c>
      <c r="S188" s="20" t="str">
        <f t="shared" si="131"/>
        <v>-</v>
      </c>
      <c r="T188" s="21" t="str">
        <f t="shared" si="132"/>
        <v>-High</v>
      </c>
      <c r="U188" s="24">
        <f t="shared" si="133"/>
        <v>0</v>
      </c>
      <c r="V188" s="21">
        <f t="shared" si="134"/>
        <v>1</v>
      </c>
    </row>
    <row r="189" spans="8:22">
      <c r="H189" s="91" t="str">
        <f t="shared" si="127"/>
        <v>-</v>
      </c>
      <c r="I189" t="str">
        <f t="shared" si="123"/>
        <v>-</v>
      </c>
      <c r="J189" s="7" t="str">
        <f t="shared" si="124"/>
        <v>-</v>
      </c>
      <c r="K189" s="7" t="str">
        <f t="shared" si="125"/>
        <v>-</v>
      </c>
      <c r="L189" t="str">
        <f t="shared" si="126"/>
        <v>-</v>
      </c>
      <c r="M189" s="21" t="str">
        <f t="shared" si="120"/>
        <v>U13</v>
      </c>
      <c r="N189" s="21" t="str">
        <f t="shared" si="121"/>
        <v>M</v>
      </c>
      <c r="O189" s="21" t="str">
        <f t="shared" si="122"/>
        <v>High</v>
      </c>
      <c r="P189" s="3" t="str">
        <f t="shared" si="128"/>
        <v>ok</v>
      </c>
      <c r="Q189" s="20" t="str">
        <f t="shared" si="129"/>
        <v>-</v>
      </c>
      <c r="R189" s="20" t="str">
        <f t="shared" si="130"/>
        <v>-</v>
      </c>
      <c r="S189" s="20" t="str">
        <f t="shared" si="131"/>
        <v>-</v>
      </c>
      <c r="T189" s="21" t="str">
        <f t="shared" si="132"/>
        <v>-High</v>
      </c>
      <c r="U189" s="24">
        <f t="shared" si="133"/>
        <v>0</v>
      </c>
      <c r="V189" s="21">
        <f t="shared" si="134"/>
        <v>1</v>
      </c>
    </row>
    <row r="190" spans="8:22">
      <c r="H190" s="91" t="str">
        <f t="shared" si="127"/>
        <v>-</v>
      </c>
      <c r="I190" t="str">
        <f t="shared" si="123"/>
        <v>-</v>
      </c>
      <c r="J190" s="7" t="str">
        <f t="shared" si="124"/>
        <v>-</v>
      </c>
      <c r="K190" s="7" t="str">
        <f t="shared" si="125"/>
        <v>-</v>
      </c>
      <c r="L190" t="str">
        <f t="shared" si="126"/>
        <v>-</v>
      </c>
      <c r="M190" s="21" t="str">
        <f t="shared" si="120"/>
        <v>U13</v>
      </c>
      <c r="N190" s="21" t="str">
        <f t="shared" si="121"/>
        <v>M</v>
      </c>
      <c r="O190" s="21" t="str">
        <f t="shared" si="122"/>
        <v>High</v>
      </c>
      <c r="P190" s="3" t="str">
        <f t="shared" si="128"/>
        <v>ok</v>
      </c>
      <c r="Q190" s="20" t="str">
        <f t="shared" si="129"/>
        <v>-</v>
      </c>
      <c r="R190" s="20" t="str">
        <f t="shared" si="130"/>
        <v>-</v>
      </c>
      <c r="S190" s="20" t="str">
        <f t="shared" si="131"/>
        <v>-</v>
      </c>
      <c r="T190" s="21" t="str">
        <f t="shared" si="132"/>
        <v>-High</v>
      </c>
      <c r="U190" s="24">
        <f t="shared" si="133"/>
        <v>0</v>
      </c>
      <c r="V190" s="21">
        <f t="shared" si="134"/>
        <v>1</v>
      </c>
    </row>
    <row r="191" spans="8:22">
      <c r="H191" s="91" t="str">
        <f t="shared" si="127"/>
        <v>-</v>
      </c>
      <c r="I191" t="str">
        <f t="shared" si="123"/>
        <v>-</v>
      </c>
      <c r="J191" s="7" t="str">
        <f t="shared" si="124"/>
        <v>-</v>
      </c>
      <c r="K191" s="7" t="str">
        <f t="shared" si="125"/>
        <v>-</v>
      </c>
      <c r="L191" t="str">
        <f t="shared" si="126"/>
        <v>-</v>
      </c>
      <c r="M191" s="21" t="str">
        <f t="shared" si="120"/>
        <v>U13</v>
      </c>
      <c r="N191" s="21" t="str">
        <f t="shared" si="121"/>
        <v>M</v>
      </c>
      <c r="O191" s="21" t="str">
        <f t="shared" si="122"/>
        <v>High</v>
      </c>
      <c r="P191" s="3" t="str">
        <f t="shared" si="128"/>
        <v>ok</v>
      </c>
      <c r="Q191" s="20" t="str">
        <f t="shared" si="129"/>
        <v>-</v>
      </c>
      <c r="R191" s="20" t="str">
        <f t="shared" si="130"/>
        <v>-</v>
      </c>
      <c r="S191" s="20" t="str">
        <f t="shared" si="131"/>
        <v>-</v>
      </c>
      <c r="T191" s="21" t="str">
        <f t="shared" si="132"/>
        <v>-High</v>
      </c>
      <c r="U191" s="24">
        <f t="shared" si="133"/>
        <v>0</v>
      </c>
      <c r="V191" s="21">
        <f t="shared" si="134"/>
        <v>1</v>
      </c>
    </row>
    <row r="192" spans="8:22">
      <c r="H192" s="91" t="str">
        <f t="shared" si="127"/>
        <v>-</v>
      </c>
      <c r="I192" t="str">
        <f t="shared" si="123"/>
        <v>-</v>
      </c>
      <c r="J192" s="7" t="str">
        <f t="shared" si="124"/>
        <v>-</v>
      </c>
      <c r="K192" s="7" t="str">
        <f t="shared" si="125"/>
        <v>-</v>
      </c>
      <c r="L192" t="str">
        <f t="shared" si="126"/>
        <v>-</v>
      </c>
      <c r="M192" s="21" t="str">
        <f t="shared" si="120"/>
        <v>U13</v>
      </c>
      <c r="N192" s="21" t="str">
        <f t="shared" si="121"/>
        <v>M</v>
      </c>
      <c r="O192" s="21" t="str">
        <f t="shared" si="122"/>
        <v>High</v>
      </c>
      <c r="P192" s="3" t="str">
        <f t="shared" si="128"/>
        <v>ok</v>
      </c>
      <c r="Q192" s="20" t="str">
        <f t="shared" si="129"/>
        <v>-</v>
      </c>
      <c r="R192" s="20" t="str">
        <f t="shared" si="130"/>
        <v>-</v>
      </c>
      <c r="S192" s="20" t="str">
        <f t="shared" si="131"/>
        <v>-</v>
      </c>
      <c r="T192" s="21" t="str">
        <f t="shared" si="132"/>
        <v>-High</v>
      </c>
      <c r="U192" s="24">
        <f t="shared" si="133"/>
        <v>0</v>
      </c>
      <c r="V192" s="21">
        <f t="shared" si="134"/>
        <v>1</v>
      </c>
    </row>
    <row r="193" spans="8:22">
      <c r="H193" s="91" t="str">
        <f t="shared" si="127"/>
        <v>-</v>
      </c>
      <c r="I193" t="str">
        <f t="shared" si="123"/>
        <v>-</v>
      </c>
      <c r="J193" s="7" t="str">
        <f t="shared" si="124"/>
        <v>-</v>
      </c>
      <c r="K193" s="7" t="str">
        <f t="shared" si="125"/>
        <v>-</v>
      </c>
      <c r="L193" t="str">
        <f t="shared" si="126"/>
        <v>-</v>
      </c>
      <c r="M193" s="21" t="str">
        <f t="shared" si="120"/>
        <v>U13</v>
      </c>
      <c r="N193" s="21" t="str">
        <f t="shared" si="121"/>
        <v>M</v>
      </c>
      <c r="O193" s="21" t="str">
        <f t="shared" si="122"/>
        <v>High</v>
      </c>
      <c r="P193" s="3" t="str">
        <f t="shared" si="128"/>
        <v>ok</v>
      </c>
      <c r="Q193" s="20" t="str">
        <f t="shared" si="129"/>
        <v>-</v>
      </c>
      <c r="R193" s="20" t="str">
        <f t="shared" si="130"/>
        <v>-</v>
      </c>
      <c r="S193" s="20" t="str">
        <f t="shared" si="131"/>
        <v>-</v>
      </c>
      <c r="T193" s="21" t="str">
        <f t="shared" si="132"/>
        <v>-High</v>
      </c>
      <c r="U193" s="24">
        <f t="shared" si="133"/>
        <v>0</v>
      </c>
      <c r="V193" s="21">
        <f t="shared" si="134"/>
        <v>1</v>
      </c>
    </row>
    <row r="194" spans="8:22">
      <c r="H194" s="91" t="str">
        <f t="shared" si="127"/>
        <v>-</v>
      </c>
      <c r="I194" t="str">
        <f t="shared" si="123"/>
        <v>-</v>
      </c>
      <c r="J194" s="7" t="str">
        <f t="shared" si="124"/>
        <v>-</v>
      </c>
      <c r="K194" s="7" t="str">
        <f t="shared" si="125"/>
        <v>-</v>
      </c>
      <c r="L194" t="str">
        <f t="shared" si="126"/>
        <v>-</v>
      </c>
      <c r="M194" s="21" t="str">
        <f t="shared" si="120"/>
        <v>U13</v>
      </c>
      <c r="N194" s="21" t="str">
        <f t="shared" si="121"/>
        <v>M</v>
      </c>
      <c r="O194" s="21" t="str">
        <f t="shared" si="122"/>
        <v>High</v>
      </c>
      <c r="P194" s="3" t="str">
        <f t="shared" si="128"/>
        <v>ok</v>
      </c>
      <c r="Q194" s="20" t="str">
        <f t="shared" si="129"/>
        <v>-</v>
      </c>
      <c r="R194" s="20" t="str">
        <f t="shared" si="130"/>
        <v>-</v>
      </c>
      <c r="S194" s="20" t="str">
        <f t="shared" si="131"/>
        <v>-</v>
      </c>
      <c r="T194" s="21" t="str">
        <f t="shared" si="132"/>
        <v>-High</v>
      </c>
      <c r="U194" s="24">
        <f t="shared" si="133"/>
        <v>0</v>
      </c>
      <c r="V194" s="21">
        <f t="shared" si="134"/>
        <v>1</v>
      </c>
    </row>
    <row r="195" spans="8:22">
      <c r="H195" s="91" t="str">
        <f t="shared" si="127"/>
        <v>-</v>
      </c>
      <c r="I195" t="str">
        <f t="shared" si="123"/>
        <v>-</v>
      </c>
      <c r="J195" s="7" t="str">
        <f t="shared" si="124"/>
        <v>-</v>
      </c>
      <c r="K195" s="7" t="str">
        <f t="shared" si="125"/>
        <v>-</v>
      </c>
      <c r="L195" t="str">
        <f t="shared" si="126"/>
        <v>-</v>
      </c>
      <c r="M195" s="21" t="str">
        <f t="shared" si="120"/>
        <v>U13</v>
      </c>
      <c r="N195" s="21" t="str">
        <f t="shared" si="121"/>
        <v>M</v>
      </c>
      <c r="O195" s="21" t="str">
        <f t="shared" si="122"/>
        <v>High</v>
      </c>
      <c r="P195" s="3" t="str">
        <f t="shared" si="128"/>
        <v>ok</v>
      </c>
      <c r="Q195" s="20" t="str">
        <f t="shared" si="129"/>
        <v>-</v>
      </c>
      <c r="R195" s="20" t="str">
        <f t="shared" si="130"/>
        <v>-</v>
      </c>
      <c r="S195" s="20" t="str">
        <f t="shared" si="131"/>
        <v>-</v>
      </c>
      <c r="T195" s="21" t="str">
        <f t="shared" si="132"/>
        <v>-High</v>
      </c>
      <c r="U195" s="24">
        <f t="shared" si="133"/>
        <v>0</v>
      </c>
      <c r="V195" s="21">
        <f t="shared" si="134"/>
        <v>1</v>
      </c>
    </row>
    <row r="196" spans="8:22">
      <c r="H196" s="91" t="str">
        <f t="shared" si="127"/>
        <v>-</v>
      </c>
      <c r="I196" t="str">
        <f t="shared" si="123"/>
        <v>-</v>
      </c>
      <c r="J196" s="7" t="str">
        <f t="shared" si="124"/>
        <v>-</v>
      </c>
      <c r="K196" s="7" t="str">
        <f t="shared" si="125"/>
        <v>-</v>
      </c>
      <c r="L196" t="str">
        <f t="shared" si="126"/>
        <v>-</v>
      </c>
      <c r="M196" s="21" t="str">
        <f t="shared" si="120"/>
        <v>U13</v>
      </c>
      <c r="N196" s="21" t="str">
        <f t="shared" si="121"/>
        <v>M</v>
      </c>
      <c r="O196" s="21" t="str">
        <f t="shared" si="122"/>
        <v>High</v>
      </c>
      <c r="P196" s="3" t="str">
        <f t="shared" si="128"/>
        <v>ok</v>
      </c>
      <c r="Q196" s="20" t="str">
        <f t="shared" si="129"/>
        <v>-</v>
      </c>
      <c r="R196" s="20" t="str">
        <f t="shared" si="130"/>
        <v>-</v>
      </c>
      <c r="S196" s="20" t="str">
        <f t="shared" si="131"/>
        <v>-</v>
      </c>
      <c r="T196" s="21" t="str">
        <f t="shared" si="132"/>
        <v>-High</v>
      </c>
      <c r="U196" s="24">
        <f t="shared" si="133"/>
        <v>0</v>
      </c>
      <c r="V196" s="21">
        <f t="shared" si="134"/>
        <v>1</v>
      </c>
    </row>
    <row r="197" spans="8:22">
      <c r="H197" s="91" t="str">
        <f t="shared" si="127"/>
        <v>-</v>
      </c>
      <c r="I197" t="str">
        <f t="shared" si="123"/>
        <v>-</v>
      </c>
      <c r="J197" s="7" t="str">
        <f t="shared" si="124"/>
        <v>-</v>
      </c>
      <c r="K197" s="7" t="str">
        <f t="shared" si="125"/>
        <v>-</v>
      </c>
      <c r="L197" t="str">
        <f t="shared" si="126"/>
        <v>-</v>
      </c>
      <c r="M197" s="21" t="str">
        <f t="shared" ref="M197:M202" si="135">IF(A197="",M196,TRIM(LEFT(A197,4)))</f>
        <v>U13</v>
      </c>
      <c r="N197" s="21" t="str">
        <f t="shared" ref="N197:N202" si="136">IF(B197="",N196,TRIM(LEFT(B197,4)))</f>
        <v>M</v>
      </c>
      <c r="O197" s="21" t="str">
        <f t="shared" ref="O197:O202" si="137">IF(C197="",O196,TRIM(LEFT(C197,4)))</f>
        <v>High</v>
      </c>
      <c r="P197" s="3" t="str">
        <f t="shared" si="128"/>
        <v>ok</v>
      </c>
      <c r="Q197" s="20" t="str">
        <f t="shared" si="129"/>
        <v>-</v>
      </c>
      <c r="R197" s="20" t="str">
        <f t="shared" si="130"/>
        <v>-</v>
      </c>
      <c r="S197" s="20" t="str">
        <f t="shared" si="131"/>
        <v>-</v>
      </c>
      <c r="T197" s="21" t="str">
        <f t="shared" si="132"/>
        <v>-High</v>
      </c>
      <c r="U197" s="24">
        <f t="shared" si="133"/>
        <v>0</v>
      </c>
      <c r="V197" s="21">
        <f t="shared" si="134"/>
        <v>1</v>
      </c>
    </row>
    <row r="198" spans="8:22">
      <c r="H198" s="91" t="str">
        <f t="shared" si="127"/>
        <v>-</v>
      </c>
      <c r="I198" t="str">
        <f t="shared" si="123"/>
        <v>-</v>
      </c>
      <c r="J198" s="7" t="str">
        <f t="shared" si="124"/>
        <v>-</v>
      </c>
      <c r="K198" s="7" t="str">
        <f t="shared" si="125"/>
        <v>-</v>
      </c>
      <c r="L198" t="str">
        <f t="shared" si="126"/>
        <v>-</v>
      </c>
      <c r="M198" s="21" t="str">
        <f t="shared" si="135"/>
        <v>U13</v>
      </c>
      <c r="N198" s="21" t="str">
        <f t="shared" si="136"/>
        <v>M</v>
      </c>
      <c r="O198" s="21" t="str">
        <f t="shared" si="137"/>
        <v>High</v>
      </c>
      <c r="P198" s="3" t="str">
        <f t="shared" si="128"/>
        <v>ok</v>
      </c>
      <c r="Q198" s="20" t="str">
        <f t="shared" si="129"/>
        <v>-</v>
      </c>
      <c r="R198" s="20" t="str">
        <f t="shared" si="130"/>
        <v>-</v>
      </c>
      <c r="S198" s="20" t="str">
        <f t="shared" si="131"/>
        <v>-</v>
      </c>
      <c r="T198" s="21" t="str">
        <f t="shared" si="132"/>
        <v>-High</v>
      </c>
      <c r="U198" s="24">
        <f t="shared" si="133"/>
        <v>0</v>
      </c>
      <c r="V198" s="21">
        <f t="shared" si="134"/>
        <v>1</v>
      </c>
    </row>
    <row r="199" spans="8:22">
      <c r="H199" s="91" t="str">
        <f t="shared" si="127"/>
        <v>-</v>
      </c>
      <c r="I199" t="str">
        <f t="shared" si="123"/>
        <v>-</v>
      </c>
      <c r="J199" s="7" t="str">
        <f t="shared" si="124"/>
        <v>-</v>
      </c>
      <c r="K199" s="7" t="str">
        <f t="shared" si="125"/>
        <v>-</v>
      </c>
      <c r="L199" t="str">
        <f t="shared" si="126"/>
        <v>-</v>
      </c>
      <c r="M199" s="21" t="str">
        <f t="shared" si="135"/>
        <v>U13</v>
      </c>
      <c r="N199" s="21" t="str">
        <f t="shared" si="136"/>
        <v>M</v>
      </c>
      <c r="O199" s="21" t="str">
        <f t="shared" si="137"/>
        <v>High</v>
      </c>
      <c r="P199" s="3" t="str">
        <f t="shared" si="128"/>
        <v>ok</v>
      </c>
      <c r="Q199" s="20" t="str">
        <f t="shared" si="129"/>
        <v>-</v>
      </c>
      <c r="R199" s="20" t="str">
        <f t="shared" si="130"/>
        <v>-</v>
      </c>
      <c r="S199" s="20" t="str">
        <f t="shared" si="131"/>
        <v>-</v>
      </c>
      <c r="T199" s="21" t="str">
        <f t="shared" si="132"/>
        <v>-High</v>
      </c>
      <c r="U199" s="24">
        <f t="shared" si="133"/>
        <v>0</v>
      </c>
      <c r="V199" s="21">
        <f t="shared" si="134"/>
        <v>1</v>
      </c>
    </row>
    <row r="200" spans="8:22">
      <c r="H200" s="91" t="str">
        <f t="shared" si="127"/>
        <v>-</v>
      </c>
      <c r="I200" t="str">
        <f t="shared" si="123"/>
        <v>-</v>
      </c>
      <c r="J200" s="7" t="str">
        <f t="shared" si="124"/>
        <v>-</v>
      </c>
      <c r="K200" s="7" t="str">
        <f t="shared" si="125"/>
        <v>-</v>
      </c>
      <c r="L200" t="str">
        <f t="shared" si="126"/>
        <v>-</v>
      </c>
      <c r="M200" s="21" t="str">
        <f t="shared" si="135"/>
        <v>U13</v>
      </c>
      <c r="N200" s="21" t="str">
        <f t="shared" si="136"/>
        <v>M</v>
      </c>
      <c r="O200" s="21" t="str">
        <f t="shared" si="137"/>
        <v>High</v>
      </c>
      <c r="P200" s="3" t="str">
        <f t="shared" si="128"/>
        <v>ok</v>
      </c>
      <c r="Q200" s="20" t="str">
        <f t="shared" si="129"/>
        <v>-</v>
      </c>
      <c r="R200" s="20" t="str">
        <f t="shared" si="130"/>
        <v>-</v>
      </c>
      <c r="S200" s="20" t="str">
        <f t="shared" si="131"/>
        <v>-</v>
      </c>
      <c r="T200" s="21" t="str">
        <f t="shared" si="132"/>
        <v>-High</v>
      </c>
      <c r="U200" s="24">
        <f t="shared" si="133"/>
        <v>0</v>
      </c>
      <c r="V200" s="21">
        <f t="shared" si="134"/>
        <v>1</v>
      </c>
    </row>
    <row r="201" spans="8:22">
      <c r="H201" s="91" t="str">
        <f t="shared" si="127"/>
        <v>-</v>
      </c>
      <c r="I201" t="str">
        <f t="shared" si="123"/>
        <v>-</v>
      </c>
      <c r="J201" s="7" t="str">
        <f t="shared" si="124"/>
        <v>-</v>
      </c>
      <c r="K201" s="7" t="str">
        <f t="shared" si="125"/>
        <v>-</v>
      </c>
      <c r="L201" t="str">
        <f t="shared" si="126"/>
        <v>-</v>
      </c>
      <c r="M201" s="21" t="str">
        <f t="shared" si="135"/>
        <v>U13</v>
      </c>
      <c r="N201" s="21" t="str">
        <f t="shared" si="136"/>
        <v>M</v>
      </c>
      <c r="O201" s="21" t="str">
        <f t="shared" si="137"/>
        <v>High</v>
      </c>
      <c r="P201" s="3" t="str">
        <f t="shared" si="128"/>
        <v>ok</v>
      </c>
      <c r="Q201" s="20" t="str">
        <f t="shared" si="129"/>
        <v>-</v>
      </c>
      <c r="R201" s="20" t="str">
        <f t="shared" si="130"/>
        <v>-</v>
      </c>
      <c r="S201" s="20" t="str">
        <f t="shared" si="131"/>
        <v>-</v>
      </c>
      <c r="T201" s="21" t="str">
        <f t="shared" si="132"/>
        <v>-High</v>
      </c>
      <c r="U201" s="24">
        <f t="shared" si="133"/>
        <v>0</v>
      </c>
      <c r="V201" s="21">
        <f t="shared" si="134"/>
        <v>1</v>
      </c>
    </row>
    <row r="202" spans="8:22">
      <c r="H202" s="91" t="str">
        <f t="shared" si="127"/>
        <v>-</v>
      </c>
      <c r="I202" t="str">
        <f t="shared" si="123"/>
        <v>-</v>
      </c>
      <c r="J202" s="7" t="str">
        <f t="shared" si="124"/>
        <v>-</v>
      </c>
      <c r="K202" s="7" t="str">
        <f t="shared" si="125"/>
        <v>-</v>
      </c>
      <c r="L202" t="str">
        <f t="shared" si="126"/>
        <v>-</v>
      </c>
      <c r="M202" s="21" t="str">
        <f t="shared" si="135"/>
        <v>U13</v>
      </c>
      <c r="N202" s="21" t="str">
        <f t="shared" si="136"/>
        <v>M</v>
      </c>
      <c r="O202" s="21" t="str">
        <f t="shared" si="137"/>
        <v>High</v>
      </c>
      <c r="P202" s="3" t="str">
        <f t="shared" si="128"/>
        <v>ok</v>
      </c>
      <c r="Q202" s="20" t="str">
        <f t="shared" si="129"/>
        <v>-</v>
      </c>
      <c r="R202" s="20" t="str">
        <f t="shared" si="130"/>
        <v>-</v>
      </c>
      <c r="S202" s="20" t="str">
        <f t="shared" si="131"/>
        <v>-</v>
      </c>
      <c r="T202" s="21" t="str">
        <f t="shared" si="132"/>
        <v>-High</v>
      </c>
      <c r="U202" s="24">
        <f t="shared" si="133"/>
        <v>0</v>
      </c>
      <c r="V202" s="21">
        <f t="shared" si="134"/>
        <v>1</v>
      </c>
    </row>
  </sheetData>
  <autoFilter ref="A2:V2" xr:uid="{0772B84C-B41D-4DC0-ACBA-A0E195D38490}"/>
  <sortState xmlns:xlrd2="http://schemas.microsoft.com/office/spreadsheetml/2017/richdata2" ref="E118:V131">
    <sortCondition ref="E118:E131"/>
  </sortState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01C0-A763-432D-8885-F2DD4E15B8D6}">
  <dimension ref="A2:E122"/>
  <sheetViews>
    <sheetView workbookViewId="0">
      <selection activeCell="I22" sqref="I22"/>
    </sheetView>
  </sheetViews>
  <sheetFormatPr defaultRowHeight="14.4"/>
  <cols>
    <col min="2" max="2" width="19.5546875" bestFit="1" customWidth="1"/>
  </cols>
  <sheetData>
    <row r="2" spans="1:5">
      <c r="A2">
        <v>151</v>
      </c>
      <c r="B2" t="s">
        <v>0</v>
      </c>
      <c r="C2" t="s">
        <v>1</v>
      </c>
      <c r="D2" t="s">
        <v>2</v>
      </c>
      <c r="E2" t="s">
        <v>3</v>
      </c>
    </row>
    <row r="3" spans="1:5">
      <c r="A3">
        <v>971</v>
      </c>
      <c r="B3" t="s">
        <v>4</v>
      </c>
      <c r="C3" t="s">
        <v>1</v>
      </c>
      <c r="D3" t="s">
        <v>2</v>
      </c>
      <c r="E3" t="s">
        <v>5</v>
      </c>
    </row>
    <row r="4" spans="1:5">
      <c r="A4">
        <v>153</v>
      </c>
      <c r="B4" t="s">
        <v>6</v>
      </c>
      <c r="C4" t="s">
        <v>1</v>
      </c>
      <c r="D4" t="s">
        <v>2</v>
      </c>
      <c r="E4" t="s">
        <v>7</v>
      </c>
    </row>
    <row r="5" spans="1:5">
      <c r="A5">
        <v>154</v>
      </c>
      <c r="B5" t="s">
        <v>8</v>
      </c>
      <c r="C5" t="s">
        <v>1</v>
      </c>
      <c r="D5" t="s">
        <v>9</v>
      </c>
      <c r="E5" t="s">
        <v>10</v>
      </c>
    </row>
    <row r="6" spans="1:5">
      <c r="A6">
        <v>155</v>
      </c>
      <c r="B6" t="s">
        <v>11</v>
      </c>
      <c r="C6" t="s">
        <v>1</v>
      </c>
      <c r="D6" t="s">
        <v>9</v>
      </c>
      <c r="E6" t="s">
        <v>12</v>
      </c>
    </row>
    <row r="7" spans="1:5">
      <c r="A7">
        <v>156</v>
      </c>
      <c r="B7" t="s">
        <v>13</v>
      </c>
      <c r="C7" t="s">
        <v>1</v>
      </c>
      <c r="D7" t="s">
        <v>9</v>
      </c>
      <c r="E7" t="s">
        <v>10</v>
      </c>
    </row>
    <row r="8" spans="1:5">
      <c r="A8">
        <v>157</v>
      </c>
      <c r="B8" t="s">
        <v>14</v>
      </c>
      <c r="C8" t="s">
        <v>1</v>
      </c>
      <c r="D8" t="s">
        <v>9</v>
      </c>
      <c r="E8" t="s">
        <v>12</v>
      </c>
    </row>
    <row r="9" spans="1:5">
      <c r="A9">
        <v>158</v>
      </c>
      <c r="B9" t="s">
        <v>15</v>
      </c>
      <c r="C9" t="s">
        <v>1</v>
      </c>
      <c r="D9" t="s">
        <v>16</v>
      </c>
      <c r="E9" t="s">
        <v>17</v>
      </c>
    </row>
    <row r="10" spans="1:5">
      <c r="A10">
        <v>159</v>
      </c>
      <c r="B10" t="s">
        <v>18</v>
      </c>
      <c r="C10" t="s">
        <v>1</v>
      </c>
      <c r="D10" t="s">
        <v>16</v>
      </c>
      <c r="E10" t="s">
        <v>10</v>
      </c>
    </row>
    <row r="11" spans="1:5">
      <c r="A11">
        <v>160</v>
      </c>
      <c r="B11" t="s">
        <v>19</v>
      </c>
      <c r="C11" t="s">
        <v>1</v>
      </c>
      <c r="D11" t="s">
        <v>16</v>
      </c>
      <c r="E11" t="s">
        <v>17</v>
      </c>
    </row>
    <row r="12" spans="1:5">
      <c r="A12">
        <v>161</v>
      </c>
      <c r="B12" t="s">
        <v>20</v>
      </c>
      <c r="C12" t="s">
        <v>1</v>
      </c>
      <c r="D12" t="s">
        <v>16</v>
      </c>
      <c r="E12" t="s">
        <v>17</v>
      </c>
    </row>
    <row r="13" spans="1:5">
      <c r="A13">
        <v>162</v>
      </c>
      <c r="B13" t="s">
        <v>21</v>
      </c>
      <c r="C13" t="s">
        <v>1</v>
      </c>
      <c r="D13" t="s">
        <v>16</v>
      </c>
      <c r="E13" t="s">
        <v>17</v>
      </c>
    </row>
    <row r="14" spans="1:5">
      <c r="A14">
        <v>163</v>
      </c>
      <c r="B14" t="s">
        <v>22</v>
      </c>
      <c r="C14" t="s">
        <v>1</v>
      </c>
      <c r="D14" t="s">
        <v>16</v>
      </c>
      <c r="E14" t="s">
        <v>10</v>
      </c>
    </row>
    <row r="15" spans="1:5">
      <c r="A15">
        <v>164</v>
      </c>
      <c r="B15" t="s">
        <v>23</v>
      </c>
      <c r="C15" t="s">
        <v>1</v>
      </c>
      <c r="D15" t="s">
        <v>16</v>
      </c>
      <c r="E15" t="s">
        <v>24</v>
      </c>
    </row>
    <row r="16" spans="1:5">
      <c r="A16">
        <v>165</v>
      </c>
      <c r="B16" t="s">
        <v>25</v>
      </c>
      <c r="C16" t="s">
        <v>1</v>
      </c>
      <c r="D16" t="s">
        <v>16</v>
      </c>
      <c r="E16" t="s">
        <v>26</v>
      </c>
    </row>
    <row r="17" spans="1:5">
      <c r="A17">
        <v>166</v>
      </c>
      <c r="B17" t="s">
        <v>27</v>
      </c>
      <c r="C17" t="s">
        <v>28</v>
      </c>
      <c r="D17" t="s">
        <v>2</v>
      </c>
      <c r="E17" t="s">
        <v>29</v>
      </c>
    </row>
    <row r="18" spans="1:5">
      <c r="A18">
        <v>167</v>
      </c>
      <c r="B18" t="s">
        <v>30</v>
      </c>
      <c r="C18" t="s">
        <v>28</v>
      </c>
      <c r="D18" t="s">
        <v>2</v>
      </c>
      <c r="E18" t="s">
        <v>26</v>
      </c>
    </row>
    <row r="19" spans="1:5">
      <c r="A19">
        <v>168</v>
      </c>
      <c r="B19" t="s">
        <v>31</v>
      </c>
      <c r="C19" t="s">
        <v>28</v>
      </c>
      <c r="D19" t="s">
        <v>2</v>
      </c>
      <c r="E19" t="s">
        <v>5</v>
      </c>
    </row>
    <row r="20" spans="1:5">
      <c r="A20">
        <v>169</v>
      </c>
      <c r="B20" t="s">
        <v>32</v>
      </c>
      <c r="C20" t="s">
        <v>28</v>
      </c>
      <c r="D20" t="s">
        <v>9</v>
      </c>
      <c r="E20" t="s">
        <v>33</v>
      </c>
    </row>
    <row r="21" spans="1:5">
      <c r="A21">
        <v>170</v>
      </c>
      <c r="B21" t="s">
        <v>34</v>
      </c>
      <c r="C21" t="s">
        <v>28</v>
      </c>
      <c r="D21" t="s">
        <v>9</v>
      </c>
      <c r="E21" t="s">
        <v>10</v>
      </c>
    </row>
    <row r="22" spans="1:5">
      <c r="A22">
        <v>171</v>
      </c>
      <c r="B22" t="s">
        <v>35</v>
      </c>
      <c r="C22" t="s">
        <v>28</v>
      </c>
      <c r="D22" t="s">
        <v>9</v>
      </c>
      <c r="E22" t="s">
        <v>5</v>
      </c>
    </row>
    <row r="23" spans="1:5">
      <c r="A23">
        <v>172</v>
      </c>
      <c r="B23" t="s">
        <v>36</v>
      </c>
      <c r="C23" t="s">
        <v>28</v>
      </c>
      <c r="D23" t="s">
        <v>9</v>
      </c>
      <c r="E23" t="s">
        <v>37</v>
      </c>
    </row>
    <row r="24" spans="1:5">
      <c r="A24">
        <v>173</v>
      </c>
      <c r="B24" t="s">
        <v>38</v>
      </c>
      <c r="C24" t="s">
        <v>28</v>
      </c>
      <c r="D24" t="s">
        <v>9</v>
      </c>
      <c r="E24" t="s">
        <v>26</v>
      </c>
    </row>
    <row r="25" spans="1:5">
      <c r="A25">
        <v>174</v>
      </c>
      <c r="B25" t="s">
        <v>39</v>
      </c>
      <c r="C25" t="s">
        <v>28</v>
      </c>
      <c r="D25" t="s">
        <v>2</v>
      </c>
      <c r="E25" t="s">
        <v>5</v>
      </c>
    </row>
    <row r="26" spans="1:5">
      <c r="A26">
        <v>175</v>
      </c>
      <c r="B26" t="s">
        <v>40</v>
      </c>
      <c r="C26" t="s">
        <v>28</v>
      </c>
      <c r="D26" t="s">
        <v>9</v>
      </c>
      <c r="E26" t="s">
        <v>41</v>
      </c>
    </row>
    <row r="27" spans="1:5">
      <c r="A27">
        <v>176</v>
      </c>
      <c r="B27" t="s">
        <v>42</v>
      </c>
      <c r="C27" t="s">
        <v>28</v>
      </c>
      <c r="D27" t="s">
        <v>9</v>
      </c>
      <c r="E27" t="s">
        <v>29</v>
      </c>
    </row>
    <row r="28" spans="1:5">
      <c r="A28">
        <v>177</v>
      </c>
      <c r="B28" t="s">
        <v>43</v>
      </c>
      <c r="C28" t="s">
        <v>28</v>
      </c>
      <c r="D28" t="s">
        <v>16</v>
      </c>
      <c r="E28" t="s">
        <v>17</v>
      </c>
    </row>
    <row r="29" spans="1:5">
      <c r="A29">
        <v>178</v>
      </c>
      <c r="B29" t="s">
        <v>44</v>
      </c>
      <c r="C29" t="s">
        <v>28</v>
      </c>
      <c r="D29" t="s">
        <v>16</v>
      </c>
      <c r="E29" t="s">
        <v>26</v>
      </c>
    </row>
    <row r="30" spans="1:5">
      <c r="A30">
        <v>179</v>
      </c>
      <c r="B30" t="s">
        <v>45</v>
      </c>
      <c r="C30" t="s">
        <v>28</v>
      </c>
      <c r="D30" t="s">
        <v>16</v>
      </c>
      <c r="E30" t="s">
        <v>17</v>
      </c>
    </row>
    <row r="31" spans="1:5">
      <c r="A31">
        <v>180</v>
      </c>
      <c r="B31" t="s">
        <v>46</v>
      </c>
      <c r="C31" t="s">
        <v>28</v>
      </c>
      <c r="D31" t="s">
        <v>16</v>
      </c>
      <c r="E31" t="s">
        <v>17</v>
      </c>
    </row>
    <row r="32" spans="1:5">
      <c r="A32">
        <v>181</v>
      </c>
      <c r="B32" t="s">
        <v>47</v>
      </c>
      <c r="C32" t="s">
        <v>28</v>
      </c>
      <c r="D32" t="s">
        <v>16</v>
      </c>
      <c r="E32" t="s">
        <v>10</v>
      </c>
    </row>
    <row r="33" spans="1:5">
      <c r="A33">
        <v>182</v>
      </c>
      <c r="B33" t="s">
        <v>48</v>
      </c>
      <c r="C33" t="s">
        <v>28</v>
      </c>
      <c r="D33" t="s">
        <v>16</v>
      </c>
      <c r="E33" t="s">
        <v>17</v>
      </c>
    </row>
    <row r="34" spans="1:5">
      <c r="A34">
        <v>183</v>
      </c>
      <c r="B34" t="s">
        <v>49</v>
      </c>
      <c r="C34" t="s">
        <v>28</v>
      </c>
      <c r="D34" t="s">
        <v>16</v>
      </c>
      <c r="E34" t="s">
        <v>26</v>
      </c>
    </row>
    <row r="35" spans="1:5">
      <c r="A35">
        <v>184</v>
      </c>
      <c r="B35" t="s">
        <v>50</v>
      </c>
      <c r="C35" t="s">
        <v>28</v>
      </c>
      <c r="D35" t="s">
        <v>16</v>
      </c>
      <c r="E35" t="s">
        <v>17</v>
      </c>
    </row>
    <row r="36" spans="1:5">
      <c r="A36">
        <v>185</v>
      </c>
      <c r="B36" t="s">
        <v>51</v>
      </c>
      <c r="C36" t="s">
        <v>28</v>
      </c>
      <c r="D36" t="s">
        <v>16</v>
      </c>
      <c r="E36" t="s">
        <v>52</v>
      </c>
    </row>
    <row r="37" spans="1:5">
      <c r="A37">
        <v>186</v>
      </c>
      <c r="B37" t="s">
        <v>53</v>
      </c>
      <c r="C37" t="s">
        <v>28</v>
      </c>
      <c r="D37" t="s">
        <v>16</v>
      </c>
      <c r="E37" t="s">
        <v>7</v>
      </c>
    </row>
    <row r="38" spans="1:5">
      <c r="A38">
        <v>187</v>
      </c>
      <c r="B38" t="s">
        <v>54</v>
      </c>
      <c r="C38" t="s">
        <v>28</v>
      </c>
      <c r="D38" t="s">
        <v>16</v>
      </c>
      <c r="E38" t="s">
        <v>17</v>
      </c>
    </row>
    <row r="39" spans="1:5">
      <c r="A39">
        <v>188</v>
      </c>
      <c r="B39" t="s">
        <v>55</v>
      </c>
      <c r="C39" t="s">
        <v>28</v>
      </c>
      <c r="D39" t="s">
        <v>16</v>
      </c>
      <c r="E39" t="s">
        <v>29</v>
      </c>
    </row>
    <row r="40" spans="1:5">
      <c r="A40">
        <v>189</v>
      </c>
      <c r="B40" t="s">
        <v>56</v>
      </c>
      <c r="C40" t="s">
        <v>28</v>
      </c>
      <c r="D40" t="s">
        <v>9</v>
      </c>
      <c r="E40" t="s">
        <v>29</v>
      </c>
    </row>
    <row r="41" spans="1:5">
      <c r="A41">
        <v>190</v>
      </c>
      <c r="B41" t="s">
        <v>57</v>
      </c>
      <c r="C41" t="s">
        <v>28</v>
      </c>
      <c r="D41" t="s">
        <v>16</v>
      </c>
      <c r="E41" t="s">
        <v>29</v>
      </c>
    </row>
    <row r="42" spans="1:5">
      <c r="A42">
        <v>191</v>
      </c>
      <c r="B42" t="s">
        <v>58</v>
      </c>
      <c r="C42" t="s">
        <v>1</v>
      </c>
      <c r="D42" t="s">
        <v>16</v>
      </c>
      <c r="E42" t="s">
        <v>3</v>
      </c>
    </row>
    <row r="43" spans="1:5">
      <c r="A43">
        <v>192</v>
      </c>
      <c r="B43" t="s">
        <v>59</v>
      </c>
      <c r="C43" t="s">
        <v>1</v>
      </c>
      <c r="D43" t="s">
        <v>16</v>
      </c>
      <c r="E43" t="s">
        <v>3</v>
      </c>
    </row>
    <row r="44" spans="1:5">
      <c r="A44">
        <v>193</v>
      </c>
      <c r="B44" t="s">
        <v>60</v>
      </c>
      <c r="C44" t="s">
        <v>28</v>
      </c>
      <c r="D44" t="s">
        <v>16</v>
      </c>
      <c r="E44" t="s">
        <v>10</v>
      </c>
    </row>
    <row r="45" spans="1:5">
      <c r="A45">
        <v>194</v>
      </c>
      <c r="B45" t="s">
        <v>61</v>
      </c>
      <c r="C45" t="s">
        <v>1</v>
      </c>
      <c r="D45" t="s">
        <v>16</v>
      </c>
      <c r="E45" t="s">
        <v>62</v>
      </c>
    </row>
    <row r="46" spans="1:5">
      <c r="A46">
        <v>195</v>
      </c>
      <c r="B46" t="s">
        <v>214</v>
      </c>
      <c r="C46" t="s">
        <v>1</v>
      </c>
      <c r="D46" t="s">
        <v>9</v>
      </c>
      <c r="E46" t="s">
        <v>7</v>
      </c>
    </row>
    <row r="47" spans="1:5">
      <c r="A47">
        <v>196</v>
      </c>
      <c r="B47" t="s">
        <v>63</v>
      </c>
      <c r="C47" t="s">
        <v>28</v>
      </c>
      <c r="D47" t="s">
        <v>16</v>
      </c>
      <c r="E47" t="s">
        <v>3</v>
      </c>
    </row>
    <row r="48" spans="1:5">
      <c r="A48">
        <v>197</v>
      </c>
      <c r="B48" t="s">
        <v>64</v>
      </c>
      <c r="C48" t="s">
        <v>28</v>
      </c>
      <c r="D48" t="s">
        <v>65</v>
      </c>
      <c r="E48" t="s">
        <v>3</v>
      </c>
    </row>
    <row r="49" spans="1:5">
      <c r="A49">
        <v>198</v>
      </c>
      <c r="B49" t="s">
        <v>66</v>
      </c>
      <c r="C49" t="s">
        <v>28</v>
      </c>
      <c r="D49" t="s">
        <v>16</v>
      </c>
      <c r="E49" t="s">
        <v>10</v>
      </c>
    </row>
    <row r="50" spans="1:5">
      <c r="A50">
        <v>199</v>
      </c>
      <c r="B50" t="s">
        <v>67</v>
      </c>
      <c r="C50" t="s">
        <v>28</v>
      </c>
      <c r="D50" t="s">
        <v>65</v>
      </c>
      <c r="E50" t="s">
        <v>68</v>
      </c>
    </row>
    <row r="51" spans="1:5">
      <c r="A51">
        <v>200</v>
      </c>
      <c r="B51" t="s">
        <v>69</v>
      </c>
      <c r="C51" t="s">
        <v>28</v>
      </c>
      <c r="D51" t="s">
        <v>65</v>
      </c>
      <c r="E51" t="s">
        <v>10</v>
      </c>
    </row>
    <row r="52" spans="1:5">
      <c r="A52">
        <v>901</v>
      </c>
      <c r="B52" t="s">
        <v>70</v>
      </c>
      <c r="C52" t="s">
        <v>28</v>
      </c>
      <c r="D52" t="s">
        <v>65</v>
      </c>
      <c r="E52" t="s">
        <v>71</v>
      </c>
    </row>
    <row r="53" spans="1:5">
      <c r="A53">
        <v>902</v>
      </c>
      <c r="B53" t="s">
        <v>72</v>
      </c>
      <c r="C53" t="s">
        <v>28</v>
      </c>
      <c r="D53" t="s">
        <v>65</v>
      </c>
      <c r="E53" t="s">
        <v>17</v>
      </c>
    </row>
    <row r="54" spans="1:5">
      <c r="A54">
        <v>903</v>
      </c>
      <c r="B54" t="s">
        <v>73</v>
      </c>
      <c r="C54" t="s">
        <v>28</v>
      </c>
      <c r="D54" t="s">
        <v>65</v>
      </c>
      <c r="E54" t="s">
        <v>17</v>
      </c>
    </row>
    <row r="55" spans="1:5">
      <c r="A55">
        <v>969</v>
      </c>
      <c r="B55" t="s">
        <v>74</v>
      </c>
      <c r="C55" t="s">
        <v>28</v>
      </c>
      <c r="D55" t="s">
        <v>65</v>
      </c>
      <c r="E55" t="s">
        <v>10</v>
      </c>
    </row>
    <row r="56" spans="1:5">
      <c r="A56">
        <v>905</v>
      </c>
      <c r="B56" t="s">
        <v>75</v>
      </c>
      <c r="C56" t="s">
        <v>28</v>
      </c>
      <c r="D56" t="s">
        <v>65</v>
      </c>
      <c r="E56" t="s">
        <v>24</v>
      </c>
    </row>
    <row r="57" spans="1:5">
      <c r="A57">
        <v>906</v>
      </c>
      <c r="B57" t="s">
        <v>76</v>
      </c>
      <c r="C57" t="s">
        <v>28</v>
      </c>
      <c r="D57" t="s">
        <v>65</v>
      </c>
      <c r="E57" t="s">
        <v>17</v>
      </c>
    </row>
    <row r="58" spans="1:5">
      <c r="A58">
        <v>907</v>
      </c>
      <c r="B58" t="s">
        <v>77</v>
      </c>
      <c r="C58" t="s">
        <v>28</v>
      </c>
      <c r="D58" t="s">
        <v>65</v>
      </c>
      <c r="E58" t="s">
        <v>37</v>
      </c>
    </row>
    <row r="59" spans="1:5">
      <c r="A59">
        <v>908</v>
      </c>
      <c r="B59" t="s">
        <v>78</v>
      </c>
      <c r="C59" t="s">
        <v>28</v>
      </c>
      <c r="D59" t="s">
        <v>65</v>
      </c>
      <c r="E59" t="s">
        <v>79</v>
      </c>
    </row>
    <row r="60" spans="1:5">
      <c r="A60">
        <v>909</v>
      </c>
      <c r="B60" t="s">
        <v>80</v>
      </c>
      <c r="C60" t="s">
        <v>28</v>
      </c>
      <c r="D60" t="s">
        <v>65</v>
      </c>
      <c r="E60" t="s">
        <v>10</v>
      </c>
    </row>
    <row r="61" spans="1:5">
      <c r="A61">
        <v>968</v>
      </c>
      <c r="B61" t="s">
        <v>81</v>
      </c>
      <c r="C61" t="s">
        <v>28</v>
      </c>
      <c r="D61" t="s">
        <v>65</v>
      </c>
      <c r="E61" t="s">
        <v>82</v>
      </c>
    </row>
    <row r="62" spans="1:5">
      <c r="A62">
        <v>911</v>
      </c>
      <c r="B62" t="s">
        <v>83</v>
      </c>
      <c r="C62" t="s">
        <v>28</v>
      </c>
      <c r="D62" t="s">
        <v>16</v>
      </c>
      <c r="E62" t="s">
        <v>79</v>
      </c>
    </row>
    <row r="63" spans="1:5">
      <c r="A63">
        <v>912</v>
      </c>
      <c r="B63" t="s">
        <v>84</v>
      </c>
      <c r="C63" t="s">
        <v>28</v>
      </c>
      <c r="D63" t="s">
        <v>16</v>
      </c>
      <c r="E63" t="s">
        <v>17</v>
      </c>
    </row>
    <row r="64" spans="1:5">
      <c r="A64">
        <v>913</v>
      </c>
      <c r="B64" t="s">
        <v>85</v>
      </c>
      <c r="C64" t="s">
        <v>28</v>
      </c>
      <c r="D64" t="s">
        <v>65</v>
      </c>
      <c r="E64" t="s">
        <v>82</v>
      </c>
    </row>
    <row r="65" spans="1:5">
      <c r="A65">
        <v>914</v>
      </c>
      <c r="B65" t="s">
        <v>86</v>
      </c>
      <c r="C65" t="s">
        <v>28</v>
      </c>
      <c r="D65" t="s">
        <v>65</v>
      </c>
      <c r="E65" t="s">
        <v>52</v>
      </c>
    </row>
    <row r="66" spans="1:5">
      <c r="A66">
        <v>915</v>
      </c>
      <c r="B66" t="s">
        <v>87</v>
      </c>
      <c r="C66" t="s">
        <v>28</v>
      </c>
      <c r="D66" t="s">
        <v>65</v>
      </c>
      <c r="E66" t="s">
        <v>82</v>
      </c>
    </row>
    <row r="67" spans="1:5">
      <c r="A67">
        <v>916</v>
      </c>
      <c r="B67" t="s">
        <v>88</v>
      </c>
      <c r="C67" t="s">
        <v>28</v>
      </c>
      <c r="D67" t="s">
        <v>65</v>
      </c>
      <c r="E67" t="s">
        <v>17</v>
      </c>
    </row>
    <row r="68" spans="1:5">
      <c r="A68">
        <v>917</v>
      </c>
      <c r="B68" t="s">
        <v>89</v>
      </c>
      <c r="C68" t="s">
        <v>28</v>
      </c>
      <c r="D68" t="s">
        <v>65</v>
      </c>
      <c r="E68" t="s">
        <v>82</v>
      </c>
    </row>
    <row r="69" spans="1:5">
      <c r="A69">
        <v>918</v>
      </c>
      <c r="B69" t="s">
        <v>90</v>
      </c>
      <c r="C69" t="s">
        <v>28</v>
      </c>
      <c r="D69" t="s">
        <v>65</v>
      </c>
      <c r="E69" t="s">
        <v>12</v>
      </c>
    </row>
    <row r="70" spans="1:5">
      <c r="A70">
        <v>919</v>
      </c>
      <c r="B70" t="s">
        <v>91</v>
      </c>
      <c r="C70" t="s">
        <v>1</v>
      </c>
      <c r="D70" t="s">
        <v>65</v>
      </c>
      <c r="E70" t="s">
        <v>17</v>
      </c>
    </row>
    <row r="71" spans="1:5">
      <c r="A71">
        <v>920</v>
      </c>
      <c r="B71" t="s">
        <v>92</v>
      </c>
      <c r="C71" t="s">
        <v>1</v>
      </c>
      <c r="D71" t="s">
        <v>65</v>
      </c>
      <c r="E71" t="s">
        <v>17</v>
      </c>
    </row>
    <row r="72" spans="1:5">
      <c r="A72">
        <v>921</v>
      </c>
      <c r="B72" t="s">
        <v>93</v>
      </c>
      <c r="C72" t="s">
        <v>1</v>
      </c>
      <c r="D72" t="s">
        <v>16</v>
      </c>
      <c r="E72" t="s">
        <v>17</v>
      </c>
    </row>
    <row r="73" spans="1:5">
      <c r="A73">
        <v>922</v>
      </c>
      <c r="B73" t="s">
        <v>94</v>
      </c>
      <c r="C73" t="s">
        <v>1</v>
      </c>
      <c r="D73" t="s">
        <v>65</v>
      </c>
      <c r="E73" t="s">
        <v>17</v>
      </c>
    </row>
    <row r="74" spans="1:5">
      <c r="A74">
        <v>923</v>
      </c>
      <c r="B74" t="s">
        <v>95</v>
      </c>
      <c r="C74" t="s">
        <v>1</v>
      </c>
      <c r="D74" t="s">
        <v>65</v>
      </c>
      <c r="E74" t="s">
        <v>26</v>
      </c>
    </row>
    <row r="75" spans="1:5">
      <c r="A75">
        <v>924</v>
      </c>
      <c r="B75" t="s">
        <v>96</v>
      </c>
      <c r="C75" t="s">
        <v>1</v>
      </c>
      <c r="D75" t="s">
        <v>65</v>
      </c>
      <c r="E75" t="s">
        <v>3</v>
      </c>
    </row>
    <row r="76" spans="1:5">
      <c r="A76">
        <v>925</v>
      </c>
      <c r="B76" t="s">
        <v>97</v>
      </c>
      <c r="C76" t="s">
        <v>1</v>
      </c>
      <c r="D76" t="s">
        <v>65</v>
      </c>
      <c r="E76" t="s">
        <v>68</v>
      </c>
    </row>
    <row r="77" spans="1:5">
      <c r="A77">
        <v>926</v>
      </c>
      <c r="B77" t="s">
        <v>98</v>
      </c>
      <c r="C77" t="s">
        <v>1</v>
      </c>
      <c r="D77" t="s">
        <v>65</v>
      </c>
      <c r="E77" t="s">
        <v>26</v>
      </c>
    </row>
    <row r="78" spans="1:5">
      <c r="A78">
        <v>927</v>
      </c>
      <c r="B78" t="s">
        <v>99</v>
      </c>
      <c r="C78" t="s">
        <v>1</v>
      </c>
      <c r="D78" t="s">
        <v>65</v>
      </c>
      <c r="E78" t="s">
        <v>100</v>
      </c>
    </row>
    <row r="79" spans="1:5">
      <c r="A79">
        <v>928</v>
      </c>
      <c r="B79" t="s">
        <v>101</v>
      </c>
      <c r="C79" t="s">
        <v>1</v>
      </c>
      <c r="D79" t="s">
        <v>65</v>
      </c>
      <c r="E79" t="s">
        <v>26</v>
      </c>
    </row>
    <row r="80" spans="1:5">
      <c r="A80">
        <v>929</v>
      </c>
      <c r="B80" t="s">
        <v>102</v>
      </c>
      <c r="C80" t="s">
        <v>1</v>
      </c>
      <c r="D80" t="s">
        <v>65</v>
      </c>
      <c r="E80" t="s">
        <v>17</v>
      </c>
    </row>
    <row r="81" spans="1:5">
      <c r="A81">
        <v>930</v>
      </c>
      <c r="B81" t="s">
        <v>103</v>
      </c>
      <c r="C81" t="s">
        <v>1</v>
      </c>
      <c r="D81" t="s">
        <v>65</v>
      </c>
      <c r="E81" t="s">
        <v>7</v>
      </c>
    </row>
    <row r="82" spans="1:5">
      <c r="A82">
        <v>931</v>
      </c>
      <c r="B82" t="s">
        <v>104</v>
      </c>
      <c r="C82" t="s">
        <v>1</v>
      </c>
      <c r="D82" t="s">
        <v>65</v>
      </c>
      <c r="E82" t="s">
        <v>17</v>
      </c>
    </row>
    <row r="83" spans="1:5">
      <c r="A83">
        <v>932</v>
      </c>
      <c r="B83" t="s">
        <v>105</v>
      </c>
      <c r="C83" t="s">
        <v>28</v>
      </c>
      <c r="D83" t="s">
        <v>65</v>
      </c>
      <c r="E83" t="s">
        <v>17</v>
      </c>
    </row>
    <row r="84" spans="1:5">
      <c r="A84">
        <v>933</v>
      </c>
      <c r="B84" t="s">
        <v>106</v>
      </c>
      <c r="C84" t="s">
        <v>28</v>
      </c>
      <c r="D84" t="s">
        <v>65</v>
      </c>
      <c r="E84" t="s">
        <v>33</v>
      </c>
    </row>
    <row r="85" spans="1:5">
      <c r="A85">
        <v>934</v>
      </c>
      <c r="B85" t="s">
        <v>107</v>
      </c>
      <c r="C85" t="s">
        <v>28</v>
      </c>
      <c r="D85" t="s">
        <v>108</v>
      </c>
      <c r="E85" t="s">
        <v>62</v>
      </c>
    </row>
    <row r="86" spans="1:5">
      <c r="A86">
        <v>935</v>
      </c>
      <c r="B86" t="s">
        <v>109</v>
      </c>
      <c r="C86" t="s">
        <v>28</v>
      </c>
      <c r="D86" t="s">
        <v>108</v>
      </c>
      <c r="E86" t="s">
        <v>79</v>
      </c>
    </row>
    <row r="87" spans="1:5">
      <c r="A87">
        <v>936</v>
      </c>
      <c r="B87" t="s">
        <v>110</v>
      </c>
      <c r="C87" t="s">
        <v>28</v>
      </c>
      <c r="D87" t="s">
        <v>108</v>
      </c>
      <c r="E87" t="s">
        <v>62</v>
      </c>
    </row>
    <row r="88" spans="1:5">
      <c r="A88">
        <v>937</v>
      </c>
      <c r="B88" t="s">
        <v>111</v>
      </c>
      <c r="C88" t="s">
        <v>28</v>
      </c>
      <c r="D88" t="s">
        <v>108</v>
      </c>
      <c r="E88" t="s">
        <v>82</v>
      </c>
    </row>
    <row r="89" spans="1:5">
      <c r="A89">
        <v>938</v>
      </c>
      <c r="B89" t="s">
        <v>112</v>
      </c>
      <c r="C89" t="s">
        <v>28</v>
      </c>
      <c r="D89" t="s">
        <v>108</v>
      </c>
      <c r="E89" t="s">
        <v>3</v>
      </c>
    </row>
    <row r="90" spans="1:5">
      <c r="A90">
        <v>939</v>
      </c>
      <c r="B90" t="s">
        <v>113</v>
      </c>
      <c r="C90" t="s">
        <v>28</v>
      </c>
      <c r="D90" t="s">
        <v>108</v>
      </c>
      <c r="E90" t="s">
        <v>17</v>
      </c>
    </row>
    <row r="91" spans="1:5">
      <c r="A91">
        <v>940</v>
      </c>
      <c r="B91" t="s">
        <v>114</v>
      </c>
      <c r="C91" t="s">
        <v>28</v>
      </c>
      <c r="D91" t="s">
        <v>108</v>
      </c>
      <c r="E91" t="s">
        <v>33</v>
      </c>
    </row>
    <row r="92" spans="1:5">
      <c r="A92">
        <v>941</v>
      </c>
      <c r="B92" t="s">
        <v>115</v>
      </c>
      <c r="C92" t="s">
        <v>28</v>
      </c>
      <c r="D92" t="s">
        <v>108</v>
      </c>
      <c r="E92" t="s">
        <v>17</v>
      </c>
    </row>
    <row r="93" spans="1:5">
      <c r="A93">
        <v>942</v>
      </c>
      <c r="B93" t="s">
        <v>116</v>
      </c>
      <c r="C93" t="s">
        <v>28</v>
      </c>
      <c r="D93" t="s">
        <v>108</v>
      </c>
      <c r="E93" t="s">
        <v>17</v>
      </c>
    </row>
    <row r="94" spans="1:5">
      <c r="A94">
        <v>943</v>
      </c>
      <c r="B94" t="s">
        <v>117</v>
      </c>
      <c r="C94" t="s">
        <v>1</v>
      </c>
      <c r="D94" t="s">
        <v>108</v>
      </c>
      <c r="E94" t="s">
        <v>118</v>
      </c>
    </row>
    <row r="95" spans="1:5">
      <c r="A95">
        <v>944</v>
      </c>
      <c r="B95" t="s">
        <v>119</v>
      </c>
      <c r="C95" t="s">
        <v>1</v>
      </c>
      <c r="D95" t="s">
        <v>108</v>
      </c>
      <c r="E95" t="s">
        <v>68</v>
      </c>
    </row>
    <row r="96" spans="1:5">
      <c r="A96">
        <v>945</v>
      </c>
      <c r="B96" t="s">
        <v>120</v>
      </c>
      <c r="C96" t="s">
        <v>1</v>
      </c>
      <c r="D96" t="s">
        <v>108</v>
      </c>
      <c r="E96" t="s">
        <v>17</v>
      </c>
    </row>
    <row r="97" spans="1:5">
      <c r="A97">
        <v>946</v>
      </c>
      <c r="B97" t="s">
        <v>121</v>
      </c>
      <c r="C97" t="s">
        <v>1</v>
      </c>
      <c r="D97" t="s">
        <v>108</v>
      </c>
      <c r="E97" t="s">
        <v>17</v>
      </c>
    </row>
    <row r="98" spans="1:5">
      <c r="A98">
        <v>947</v>
      </c>
      <c r="B98" t="s">
        <v>122</v>
      </c>
      <c r="C98" t="s">
        <v>1</v>
      </c>
      <c r="D98" t="s">
        <v>108</v>
      </c>
      <c r="E98" t="s">
        <v>17</v>
      </c>
    </row>
    <row r="99" spans="1:5">
      <c r="A99">
        <v>948</v>
      </c>
      <c r="B99" t="s">
        <v>123</v>
      </c>
      <c r="C99" t="s">
        <v>1</v>
      </c>
      <c r="D99" t="s">
        <v>108</v>
      </c>
      <c r="E99" t="s">
        <v>17</v>
      </c>
    </row>
    <row r="100" spans="1:5">
      <c r="A100">
        <v>949</v>
      </c>
      <c r="B100" t="s">
        <v>124</v>
      </c>
      <c r="C100" t="s">
        <v>1</v>
      </c>
      <c r="D100" t="s">
        <v>108</v>
      </c>
      <c r="E100" t="s">
        <v>17</v>
      </c>
    </row>
    <row r="101" spans="1:5">
      <c r="A101">
        <v>950</v>
      </c>
      <c r="B101" t="s">
        <v>125</v>
      </c>
      <c r="C101" t="s">
        <v>1</v>
      </c>
      <c r="D101" t="s">
        <v>108</v>
      </c>
      <c r="E101" t="s">
        <v>24</v>
      </c>
    </row>
    <row r="102" spans="1:5">
      <c r="A102">
        <v>951</v>
      </c>
      <c r="B102" t="s">
        <v>126</v>
      </c>
      <c r="C102" t="s">
        <v>1</v>
      </c>
      <c r="D102" t="s">
        <v>108</v>
      </c>
      <c r="E102" t="s">
        <v>17</v>
      </c>
    </row>
    <row r="103" spans="1:5">
      <c r="A103">
        <v>952</v>
      </c>
      <c r="B103" t="s">
        <v>127</v>
      </c>
      <c r="C103" t="s">
        <v>1</v>
      </c>
      <c r="D103" t="s">
        <v>108</v>
      </c>
      <c r="E103" t="s">
        <v>17</v>
      </c>
    </row>
    <row r="104" spans="1:5">
      <c r="A104">
        <v>953</v>
      </c>
      <c r="B104" t="s">
        <v>128</v>
      </c>
      <c r="C104" t="s">
        <v>1</v>
      </c>
      <c r="D104" t="s">
        <v>108</v>
      </c>
      <c r="E104" t="s">
        <v>24</v>
      </c>
    </row>
    <row r="105" spans="1:5">
      <c r="A105">
        <v>954</v>
      </c>
      <c r="B105" t="s">
        <v>129</v>
      </c>
      <c r="C105" t="s">
        <v>1</v>
      </c>
      <c r="D105" t="s">
        <v>108</v>
      </c>
      <c r="E105" t="s">
        <v>17</v>
      </c>
    </row>
    <row r="106" spans="1:5">
      <c r="A106">
        <v>955</v>
      </c>
      <c r="B106" t="s">
        <v>130</v>
      </c>
      <c r="C106" t="s">
        <v>1</v>
      </c>
      <c r="D106" t="s">
        <v>108</v>
      </c>
      <c r="E106" t="s">
        <v>62</v>
      </c>
    </row>
    <row r="107" spans="1:5">
      <c r="A107">
        <v>956</v>
      </c>
      <c r="B107" t="s">
        <v>131</v>
      </c>
      <c r="C107" t="s">
        <v>1</v>
      </c>
      <c r="D107" t="s">
        <v>108</v>
      </c>
      <c r="E107" t="s">
        <v>17</v>
      </c>
    </row>
    <row r="108" spans="1:5">
      <c r="A108">
        <v>957</v>
      </c>
      <c r="B108" t="s">
        <v>132</v>
      </c>
      <c r="C108" t="s">
        <v>1</v>
      </c>
      <c r="D108" t="s">
        <v>108</v>
      </c>
      <c r="E108" t="s">
        <v>24</v>
      </c>
    </row>
    <row r="109" spans="1:5">
      <c r="A109">
        <v>958</v>
      </c>
      <c r="B109" t="s">
        <v>133</v>
      </c>
      <c r="C109" t="s">
        <v>1</v>
      </c>
      <c r="D109" t="s">
        <v>108</v>
      </c>
      <c r="E109" t="s">
        <v>62</v>
      </c>
    </row>
    <row r="110" spans="1:5">
      <c r="A110">
        <v>959</v>
      </c>
      <c r="B110" t="s">
        <v>134</v>
      </c>
      <c r="C110" t="s">
        <v>1</v>
      </c>
      <c r="D110" t="s">
        <v>108</v>
      </c>
      <c r="E110" t="s">
        <v>10</v>
      </c>
    </row>
    <row r="111" spans="1:5">
      <c r="A111">
        <v>967</v>
      </c>
      <c r="B111" t="s">
        <v>135</v>
      </c>
      <c r="C111" t="s">
        <v>1</v>
      </c>
      <c r="D111" t="s">
        <v>108</v>
      </c>
      <c r="E111" t="s">
        <v>10</v>
      </c>
    </row>
    <row r="112" spans="1:5">
      <c r="A112">
        <v>961</v>
      </c>
      <c r="B112" t="s">
        <v>136</v>
      </c>
      <c r="C112" t="s">
        <v>1</v>
      </c>
      <c r="D112" t="s">
        <v>65</v>
      </c>
      <c r="E112" t="s">
        <v>17</v>
      </c>
    </row>
    <row r="113" spans="1:5">
      <c r="A113">
        <v>962</v>
      </c>
      <c r="B113" t="s">
        <v>137</v>
      </c>
      <c r="C113" t="s">
        <v>1</v>
      </c>
      <c r="D113" t="s">
        <v>108</v>
      </c>
      <c r="E113" t="s">
        <v>17</v>
      </c>
    </row>
    <row r="114" spans="1:5">
      <c r="A114">
        <v>963</v>
      </c>
      <c r="B114" t="s">
        <v>138</v>
      </c>
      <c r="C114" t="s">
        <v>1</v>
      </c>
      <c r="D114" t="s">
        <v>108</v>
      </c>
      <c r="E114" t="s">
        <v>17</v>
      </c>
    </row>
    <row r="115" spans="1:5">
      <c r="A115">
        <v>964</v>
      </c>
      <c r="B115" t="s">
        <v>139</v>
      </c>
      <c r="C115" t="s">
        <v>1</v>
      </c>
      <c r="D115" t="s">
        <v>108</v>
      </c>
      <c r="E115" t="s">
        <v>17</v>
      </c>
    </row>
    <row r="116" spans="1:5">
      <c r="A116">
        <v>965</v>
      </c>
      <c r="B116" t="s">
        <v>140</v>
      </c>
      <c r="C116" t="s">
        <v>1</v>
      </c>
      <c r="D116" t="s">
        <v>108</v>
      </c>
      <c r="E116" t="s">
        <v>17</v>
      </c>
    </row>
    <row r="117" spans="1:5">
      <c r="A117">
        <v>966</v>
      </c>
      <c r="B117" t="s">
        <v>141</v>
      </c>
      <c r="C117" t="s">
        <v>1</v>
      </c>
      <c r="D117" t="s">
        <v>65</v>
      </c>
      <c r="E117" t="s">
        <v>17</v>
      </c>
    </row>
    <row r="118" spans="1:5">
      <c r="A118">
        <v>972</v>
      </c>
      <c r="B118" t="s">
        <v>142</v>
      </c>
      <c r="C118" t="s">
        <v>28</v>
      </c>
      <c r="D118" t="s">
        <v>65</v>
      </c>
      <c r="E118" t="s">
        <v>143</v>
      </c>
    </row>
    <row r="119" spans="1:5">
      <c r="A119">
        <v>973</v>
      </c>
      <c r="B119" t="s">
        <v>144</v>
      </c>
      <c r="C119" t="s">
        <v>1</v>
      </c>
      <c r="D119" t="s">
        <v>65</v>
      </c>
      <c r="E119" t="s">
        <v>62</v>
      </c>
    </row>
    <row r="120" spans="1:5">
      <c r="A120">
        <v>974</v>
      </c>
      <c r="B120" t="s">
        <v>215</v>
      </c>
      <c r="C120" t="s">
        <v>28</v>
      </c>
      <c r="D120" t="s">
        <v>65</v>
      </c>
      <c r="E120" t="s">
        <v>17</v>
      </c>
    </row>
    <row r="121" spans="1:5">
      <c r="A121">
        <v>975</v>
      </c>
      <c r="B121" t="s">
        <v>146</v>
      </c>
      <c r="C121" t="s">
        <v>28</v>
      </c>
      <c r="D121" t="s">
        <v>65</v>
      </c>
      <c r="E121" t="s">
        <v>79</v>
      </c>
    </row>
    <row r="122" spans="1:5">
      <c r="A122">
        <v>976</v>
      </c>
      <c r="B122" t="s">
        <v>147</v>
      </c>
      <c r="C122" t="s">
        <v>1</v>
      </c>
      <c r="D122" t="s">
        <v>9</v>
      </c>
      <c r="E122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B68D-6BFF-42AF-BB23-CE15C7FF6DDD}">
  <dimension ref="A1:U230"/>
  <sheetViews>
    <sheetView topLeftCell="A91" workbookViewId="0">
      <selection activeCell="G107" sqref="G107"/>
    </sheetView>
  </sheetViews>
  <sheetFormatPr defaultRowHeight="14.4"/>
  <cols>
    <col min="1" max="1" width="10.5546875" bestFit="1" customWidth="1"/>
    <col min="2" max="2" width="4.109375" bestFit="1" customWidth="1"/>
    <col min="3" max="3" width="11.33203125" bestFit="1" customWidth="1"/>
    <col min="4" max="4" width="7.109375" bestFit="1" customWidth="1"/>
    <col min="5" max="5" width="10.44140625" bestFit="1" customWidth="1"/>
    <col min="6" max="6" width="9.77734375" bestFit="1" customWidth="1"/>
    <col min="7" max="7" width="19.109375" bestFit="1" customWidth="1"/>
    <col min="8" max="8" width="6.33203125" bestFit="1" customWidth="1"/>
    <col min="9" max="9" width="6.21875" bestFit="1" customWidth="1"/>
    <col min="10" max="10" width="27.5546875" bestFit="1" customWidth="1"/>
    <col min="11" max="11" width="6.5546875" style="14" bestFit="1" customWidth="1"/>
    <col min="15" max="17" width="8.88671875" style="11"/>
  </cols>
  <sheetData>
    <row r="1" spans="1:21">
      <c r="D1" t="s">
        <v>182</v>
      </c>
      <c r="E1" t="s">
        <v>183</v>
      </c>
      <c r="F1" t="s">
        <v>162</v>
      </c>
      <c r="G1" t="s">
        <v>161</v>
      </c>
      <c r="H1" t="s">
        <v>164</v>
      </c>
      <c r="I1" t="s">
        <v>165</v>
      </c>
      <c r="J1" t="s">
        <v>166</v>
      </c>
      <c r="K1" s="14" t="s">
        <v>167</v>
      </c>
      <c r="L1" s="1" t="s">
        <v>179</v>
      </c>
      <c r="M1" s="1" t="s">
        <v>180</v>
      </c>
      <c r="N1" s="1" t="s">
        <v>196</v>
      </c>
      <c r="O1" s="9" t="s">
        <v>202</v>
      </c>
      <c r="P1" s="10"/>
      <c r="Q1" s="10" t="s">
        <v>203</v>
      </c>
      <c r="R1" s="4" t="s">
        <v>196</v>
      </c>
      <c r="S1" s="1" t="s">
        <v>197</v>
      </c>
      <c r="T1" s="1" t="s">
        <v>200</v>
      </c>
      <c r="U1" s="1" t="s">
        <v>199</v>
      </c>
    </row>
    <row r="2" spans="1:21">
      <c r="A2" t="s">
        <v>16</v>
      </c>
      <c r="B2" t="s">
        <v>28</v>
      </c>
      <c r="C2" t="s">
        <v>204</v>
      </c>
      <c r="D2">
        <v>1</v>
      </c>
      <c r="E2">
        <v>1</v>
      </c>
      <c r="F2">
        <v>180</v>
      </c>
      <c r="G2" t="s">
        <v>46</v>
      </c>
      <c r="H2" t="s">
        <v>28</v>
      </c>
      <c r="I2" t="s">
        <v>16</v>
      </c>
      <c r="J2" t="s">
        <v>17</v>
      </c>
      <c r="K2" s="14">
        <v>7</v>
      </c>
      <c r="L2" s="1" t="str">
        <f t="shared" ref="L2:L65" si="0">IF(G2="","blank",IF(ISNA(VLOOKUP(G2,Entry_names,1,FALSE)),"error","ok"))</f>
        <v>ok</v>
      </c>
      <c r="M2" s="1" t="str">
        <f t="shared" ref="M2:M65" si="1">IF(G2="","blank",IF(VLOOKUP(G2,Entry_names,20,FALSE)=I2,"ok","error"))</f>
        <v>ok</v>
      </c>
      <c r="N2" t="str">
        <f t="shared" ref="N2:N65" si="2">IF(C2="",N1,TRIM(LEFT(C2,4)))</f>
        <v>50m</v>
      </c>
      <c r="O2" s="9">
        <f>COUNTIFS(N$1:N2,"="&amp;N2,G$1:G2,"="&amp;G2)-1</f>
        <v>0</v>
      </c>
      <c r="P2" s="10">
        <f t="shared" ref="P2:P65" si="3">IF(K2=0,0,K2+O2/10000)</f>
        <v>7</v>
      </c>
      <c r="Q2" s="11">
        <f t="shared" ref="Q2:Q65" si="4">COUNTIFS(G$1:G$999,"="&amp;G2,N$1:N$999,"="&amp;N2,P$1:P$999,"&lt;"&amp;P2)+1</f>
        <v>2</v>
      </c>
      <c r="R2" s="4" t="str">
        <f>N2&amp;IF(Q2&gt;1,"Slower","")</f>
        <v>50mSlower</v>
      </c>
      <c r="S2" t="str">
        <f t="shared" ref="S2:S65" si="5">G2&amp;R2</f>
        <v>Sophie Torossian50mSlower</v>
      </c>
      <c r="T2" s="1">
        <f t="shared" ref="T2:T65" si="6">K2</f>
        <v>7</v>
      </c>
      <c r="U2">
        <f t="shared" ref="U2:U65" si="7">COUNTIFS(H$1:H$999,"="&amp;H2,I$1:I$999,"="&amp;I2,R$1:R$999,"="&amp;R2,T$1:T$999,"&lt;"&amp;T2)+1</f>
        <v>1</v>
      </c>
    </row>
    <row r="3" spans="1:21">
      <c r="D3">
        <v>1</v>
      </c>
      <c r="E3">
        <v>2</v>
      </c>
      <c r="F3">
        <v>179</v>
      </c>
      <c r="G3" t="s">
        <v>45</v>
      </c>
      <c r="H3" t="s">
        <v>28</v>
      </c>
      <c r="I3" t="s">
        <v>16</v>
      </c>
      <c r="J3" t="s">
        <v>17</v>
      </c>
      <c r="K3" s="14">
        <v>7.1</v>
      </c>
      <c r="L3" s="1" t="str">
        <f t="shared" si="0"/>
        <v>ok</v>
      </c>
      <c r="M3" s="1" t="str">
        <f t="shared" si="1"/>
        <v>ok</v>
      </c>
      <c r="N3" t="str">
        <f t="shared" si="2"/>
        <v>50m</v>
      </c>
      <c r="O3" s="9">
        <f>COUNTIFS(N$1:N3,"="&amp;N3,G$1:G3,"="&amp;G3)-1</f>
        <v>0</v>
      </c>
      <c r="P3" s="10">
        <f t="shared" si="3"/>
        <v>7.1</v>
      </c>
      <c r="Q3" s="11">
        <f t="shared" si="4"/>
        <v>1</v>
      </c>
      <c r="R3" s="4" t="str">
        <f t="shared" ref="R3:R66" si="8">N3&amp;IF(Q3&gt;1,"Slower","")</f>
        <v>50m</v>
      </c>
      <c r="S3" t="str">
        <f t="shared" si="5"/>
        <v>Romy Fagan50m</v>
      </c>
      <c r="T3" s="1">
        <f t="shared" si="6"/>
        <v>7.1</v>
      </c>
      <c r="U3">
        <f t="shared" si="7"/>
        <v>2</v>
      </c>
    </row>
    <row r="4" spans="1:21">
      <c r="D4">
        <v>2</v>
      </c>
      <c r="E4">
        <v>1</v>
      </c>
      <c r="F4">
        <v>187</v>
      </c>
      <c r="G4" t="s">
        <v>54</v>
      </c>
      <c r="H4" t="s">
        <v>28</v>
      </c>
      <c r="I4" t="s">
        <v>16</v>
      </c>
      <c r="J4" t="s">
        <v>17</v>
      </c>
      <c r="K4" s="14">
        <v>7.4</v>
      </c>
      <c r="L4" s="1" t="str">
        <f t="shared" si="0"/>
        <v>ok</v>
      </c>
      <c r="M4" s="1" t="str">
        <f t="shared" si="1"/>
        <v>ok</v>
      </c>
      <c r="N4" t="str">
        <f t="shared" si="2"/>
        <v>50m</v>
      </c>
      <c r="O4" s="9">
        <f>COUNTIFS(N$1:N4,"="&amp;N4,G$1:G4,"="&amp;G4)-1</f>
        <v>0</v>
      </c>
      <c r="P4" s="10">
        <f t="shared" si="3"/>
        <v>7.4</v>
      </c>
      <c r="Q4" s="11">
        <f t="shared" si="4"/>
        <v>1</v>
      </c>
      <c r="R4" s="4" t="str">
        <f t="shared" si="8"/>
        <v>50m</v>
      </c>
      <c r="S4" t="str">
        <f t="shared" si="5"/>
        <v>Lily Keeler50m</v>
      </c>
      <c r="T4" s="1">
        <f t="shared" si="6"/>
        <v>7.4</v>
      </c>
      <c r="U4">
        <f t="shared" si="7"/>
        <v>3</v>
      </c>
    </row>
    <row r="5" spans="1:21">
      <c r="D5">
        <v>2</v>
      </c>
      <c r="E5">
        <v>2</v>
      </c>
      <c r="F5">
        <v>190</v>
      </c>
      <c r="G5" t="s">
        <v>57</v>
      </c>
      <c r="H5" t="s">
        <v>28</v>
      </c>
      <c r="I5" t="s">
        <v>16</v>
      </c>
      <c r="J5" t="s">
        <v>29</v>
      </c>
      <c r="K5" s="14">
        <v>7.8</v>
      </c>
      <c r="L5" s="1" t="str">
        <f t="shared" si="0"/>
        <v>ok</v>
      </c>
      <c r="M5" s="1" t="str">
        <f t="shared" si="1"/>
        <v>ok</v>
      </c>
      <c r="N5" t="str">
        <f t="shared" si="2"/>
        <v>50m</v>
      </c>
      <c r="O5" s="9">
        <f>COUNTIFS(N$1:N5,"="&amp;N5,G$1:G5,"="&amp;G5)-1</f>
        <v>0</v>
      </c>
      <c r="P5" s="10">
        <f t="shared" si="3"/>
        <v>7.8</v>
      </c>
      <c r="Q5" s="11">
        <f t="shared" si="4"/>
        <v>1</v>
      </c>
      <c r="R5" s="4" t="str">
        <f t="shared" si="8"/>
        <v>50m</v>
      </c>
      <c r="S5" t="str">
        <f t="shared" si="5"/>
        <v>Eden Dixon50m</v>
      </c>
      <c r="T5" s="1">
        <f t="shared" si="6"/>
        <v>7.8</v>
      </c>
      <c r="U5">
        <f t="shared" si="7"/>
        <v>4</v>
      </c>
    </row>
    <row r="6" spans="1:21">
      <c r="D6">
        <v>2</v>
      </c>
      <c r="E6">
        <v>3</v>
      </c>
      <c r="F6">
        <v>177</v>
      </c>
      <c r="G6" t="s">
        <v>43</v>
      </c>
      <c r="H6" t="s">
        <v>28</v>
      </c>
      <c r="I6" t="s">
        <v>16</v>
      </c>
      <c r="J6" t="s">
        <v>17</v>
      </c>
      <c r="K6" s="14">
        <v>7.8</v>
      </c>
      <c r="L6" s="1" t="str">
        <f t="shared" si="0"/>
        <v>ok</v>
      </c>
      <c r="M6" s="1" t="str">
        <f t="shared" si="1"/>
        <v>ok</v>
      </c>
      <c r="N6" t="str">
        <f t="shared" si="2"/>
        <v>50m</v>
      </c>
      <c r="O6" s="9">
        <f>COUNTIFS(N$1:N6,"="&amp;N6,G$1:G6,"="&amp;G6)-1</f>
        <v>0</v>
      </c>
      <c r="P6" s="10">
        <f t="shared" si="3"/>
        <v>7.8</v>
      </c>
      <c r="Q6" s="11">
        <f t="shared" si="4"/>
        <v>1</v>
      </c>
      <c r="R6" s="4" t="str">
        <f t="shared" si="8"/>
        <v>50m</v>
      </c>
      <c r="S6" t="str">
        <f t="shared" si="5"/>
        <v>Maisie Sayles50m</v>
      </c>
      <c r="T6" s="1">
        <f t="shared" si="6"/>
        <v>7.8</v>
      </c>
      <c r="U6">
        <f t="shared" si="7"/>
        <v>4</v>
      </c>
    </row>
    <row r="7" spans="1:21">
      <c r="D7">
        <v>1</v>
      </c>
      <c r="E7">
        <v>3</v>
      </c>
      <c r="F7">
        <v>178</v>
      </c>
      <c r="G7" t="s">
        <v>44</v>
      </c>
      <c r="H7" t="s">
        <v>28</v>
      </c>
      <c r="I7" t="s">
        <v>16</v>
      </c>
      <c r="J7" t="s">
        <v>26</v>
      </c>
      <c r="K7" s="14">
        <v>7.9</v>
      </c>
      <c r="L7" s="1" t="str">
        <f t="shared" si="0"/>
        <v>ok</v>
      </c>
      <c r="M7" s="1" t="str">
        <f t="shared" si="1"/>
        <v>ok</v>
      </c>
      <c r="N7" t="str">
        <f t="shared" si="2"/>
        <v>50m</v>
      </c>
      <c r="O7" s="9">
        <f>COUNTIFS(N$1:N7,"="&amp;N7,G$1:G7,"="&amp;G7)-1</f>
        <v>0</v>
      </c>
      <c r="P7" s="10">
        <f t="shared" si="3"/>
        <v>7.9</v>
      </c>
      <c r="Q7" s="11">
        <f t="shared" si="4"/>
        <v>1</v>
      </c>
      <c r="R7" s="4" t="str">
        <f t="shared" si="8"/>
        <v>50m</v>
      </c>
      <c r="S7" t="str">
        <f t="shared" si="5"/>
        <v>Isobelle French50m</v>
      </c>
      <c r="T7" s="1">
        <f t="shared" si="6"/>
        <v>7.9</v>
      </c>
      <c r="U7">
        <f t="shared" si="7"/>
        <v>6</v>
      </c>
    </row>
    <row r="8" spans="1:21">
      <c r="D8">
        <v>2</v>
      </c>
      <c r="E8">
        <v>4</v>
      </c>
      <c r="F8">
        <v>184</v>
      </c>
      <c r="G8" t="s">
        <v>50</v>
      </c>
      <c r="H8" t="s">
        <v>28</v>
      </c>
      <c r="I8" t="s">
        <v>16</v>
      </c>
      <c r="J8" t="s">
        <v>17</v>
      </c>
      <c r="K8" s="14">
        <v>7.9</v>
      </c>
      <c r="L8" s="1" t="str">
        <f t="shared" si="0"/>
        <v>ok</v>
      </c>
      <c r="M8" s="1" t="str">
        <f t="shared" si="1"/>
        <v>ok</v>
      </c>
      <c r="N8" t="str">
        <f t="shared" si="2"/>
        <v>50m</v>
      </c>
      <c r="O8" s="9">
        <f>COUNTIFS(N$1:N8,"="&amp;N8,G$1:G8,"="&amp;G8)-1</f>
        <v>0</v>
      </c>
      <c r="P8" s="10">
        <f t="shared" si="3"/>
        <v>7.9</v>
      </c>
      <c r="Q8" s="11">
        <f t="shared" si="4"/>
        <v>1</v>
      </c>
      <c r="R8" s="4" t="str">
        <f t="shared" si="8"/>
        <v>50m</v>
      </c>
      <c r="S8" t="str">
        <f t="shared" si="5"/>
        <v>Neve Arundel50m</v>
      </c>
      <c r="T8" s="1">
        <f t="shared" si="6"/>
        <v>7.9</v>
      </c>
      <c r="U8">
        <f t="shared" si="7"/>
        <v>6</v>
      </c>
    </row>
    <row r="9" spans="1:21">
      <c r="D9">
        <v>3</v>
      </c>
      <c r="E9">
        <v>1</v>
      </c>
      <c r="F9">
        <v>182</v>
      </c>
      <c r="G9" t="s">
        <v>48</v>
      </c>
      <c r="H9" t="s">
        <v>28</v>
      </c>
      <c r="I9" t="s">
        <v>16</v>
      </c>
      <c r="J9" t="s">
        <v>17</v>
      </c>
      <c r="K9" s="14">
        <v>8</v>
      </c>
      <c r="L9" s="1" t="str">
        <f t="shared" si="0"/>
        <v>ok</v>
      </c>
      <c r="M9" s="1" t="str">
        <f t="shared" si="1"/>
        <v>ok</v>
      </c>
      <c r="N9" t="str">
        <f t="shared" si="2"/>
        <v>50m</v>
      </c>
      <c r="O9" s="9">
        <f>COUNTIFS(N$1:N9,"="&amp;N9,G$1:G9,"="&amp;G9)-1</f>
        <v>0</v>
      </c>
      <c r="P9" s="10">
        <f t="shared" si="3"/>
        <v>8</v>
      </c>
      <c r="Q9" s="11">
        <f t="shared" si="4"/>
        <v>1</v>
      </c>
      <c r="R9" s="4" t="str">
        <f t="shared" si="8"/>
        <v>50m</v>
      </c>
      <c r="S9" t="str">
        <f t="shared" si="5"/>
        <v>Layla Ford50m</v>
      </c>
      <c r="T9" s="1">
        <f t="shared" si="6"/>
        <v>8</v>
      </c>
      <c r="U9">
        <f t="shared" si="7"/>
        <v>9</v>
      </c>
    </row>
    <row r="10" spans="1:21">
      <c r="D10">
        <v>1</v>
      </c>
      <c r="E10">
        <v>4</v>
      </c>
      <c r="F10">
        <v>186</v>
      </c>
      <c r="G10" t="s">
        <v>53</v>
      </c>
      <c r="H10" t="s">
        <v>28</v>
      </c>
      <c r="I10" t="s">
        <v>16</v>
      </c>
      <c r="J10" t="s">
        <v>7</v>
      </c>
      <c r="K10" s="14">
        <v>8.3000000000000007</v>
      </c>
      <c r="L10" s="1" t="str">
        <f t="shared" si="0"/>
        <v>ok</v>
      </c>
      <c r="M10" s="1" t="str">
        <f t="shared" si="1"/>
        <v>ok</v>
      </c>
      <c r="N10" t="str">
        <f t="shared" si="2"/>
        <v>50m</v>
      </c>
      <c r="O10" s="9">
        <f>COUNTIFS(N$1:N10,"="&amp;N10,G$1:G10,"="&amp;G10)-1</f>
        <v>0</v>
      </c>
      <c r="P10" s="10">
        <f t="shared" si="3"/>
        <v>8.3000000000000007</v>
      </c>
      <c r="Q10" s="11">
        <f t="shared" si="4"/>
        <v>1</v>
      </c>
      <c r="R10" s="4" t="str">
        <f t="shared" si="8"/>
        <v>50m</v>
      </c>
      <c r="S10" t="str">
        <f t="shared" si="5"/>
        <v>Ella Corion50m</v>
      </c>
      <c r="T10" s="1">
        <f t="shared" si="6"/>
        <v>8.3000000000000007</v>
      </c>
      <c r="U10">
        <f t="shared" si="7"/>
        <v>10</v>
      </c>
    </row>
    <row r="11" spans="1:21">
      <c r="D11">
        <v>3</v>
      </c>
      <c r="E11">
        <v>2</v>
      </c>
      <c r="F11">
        <v>193</v>
      </c>
      <c r="G11" t="s">
        <v>60</v>
      </c>
      <c r="H11" t="s">
        <v>28</v>
      </c>
      <c r="I11" t="s">
        <v>16</v>
      </c>
      <c r="J11" t="s">
        <v>10</v>
      </c>
      <c r="K11" s="14">
        <v>8.3000000000000007</v>
      </c>
      <c r="L11" s="1" t="str">
        <f t="shared" si="0"/>
        <v>ok</v>
      </c>
      <c r="M11" s="1" t="str">
        <f t="shared" si="1"/>
        <v>ok</v>
      </c>
      <c r="N11" t="str">
        <f t="shared" si="2"/>
        <v>50m</v>
      </c>
      <c r="O11" s="9">
        <f>COUNTIFS(N$1:N11,"="&amp;N11,G$1:G11,"="&amp;G11)-1</f>
        <v>0</v>
      </c>
      <c r="P11" s="10">
        <f t="shared" si="3"/>
        <v>8.3000000000000007</v>
      </c>
      <c r="Q11" s="11">
        <f t="shared" si="4"/>
        <v>2</v>
      </c>
      <c r="R11" s="4" t="str">
        <f t="shared" si="8"/>
        <v>50mSlower</v>
      </c>
      <c r="S11" t="str">
        <f t="shared" si="5"/>
        <v>Betsie Barratt50mSlower</v>
      </c>
      <c r="T11" s="1">
        <f t="shared" si="6"/>
        <v>8.3000000000000007</v>
      </c>
      <c r="U11">
        <f t="shared" si="7"/>
        <v>7</v>
      </c>
    </row>
    <row r="12" spans="1:21">
      <c r="D12">
        <v>3</v>
      </c>
      <c r="E12">
        <v>3</v>
      </c>
      <c r="F12">
        <v>198</v>
      </c>
      <c r="G12" t="s">
        <v>66</v>
      </c>
      <c r="H12" t="s">
        <v>28</v>
      </c>
      <c r="I12" s="5" t="s">
        <v>16</v>
      </c>
      <c r="J12" t="s">
        <v>10</v>
      </c>
      <c r="K12" s="14">
        <v>8.4</v>
      </c>
      <c r="L12" s="1" t="str">
        <f t="shared" si="0"/>
        <v>ok</v>
      </c>
      <c r="M12" s="1" t="str">
        <f t="shared" si="1"/>
        <v>ok</v>
      </c>
      <c r="N12" t="str">
        <f t="shared" si="2"/>
        <v>50m</v>
      </c>
      <c r="O12" s="9">
        <f>COUNTIFS(N$1:N12,"="&amp;N12,G$1:G12,"="&amp;G12)-1</f>
        <v>0</v>
      </c>
      <c r="P12" s="10">
        <f t="shared" si="3"/>
        <v>8.4</v>
      </c>
      <c r="Q12" s="11">
        <f t="shared" si="4"/>
        <v>1</v>
      </c>
      <c r="R12" s="4" t="str">
        <f t="shared" si="8"/>
        <v>50m</v>
      </c>
      <c r="S12" t="str">
        <f t="shared" si="5"/>
        <v>Hana Hussein50m</v>
      </c>
      <c r="T12" s="1">
        <f t="shared" si="6"/>
        <v>8.4</v>
      </c>
      <c r="U12">
        <f t="shared" si="7"/>
        <v>11</v>
      </c>
    </row>
    <row r="13" spans="1:21">
      <c r="A13" t="s">
        <v>16</v>
      </c>
      <c r="B13" t="s">
        <v>1</v>
      </c>
      <c r="C13" t="s">
        <v>204</v>
      </c>
      <c r="D13">
        <v>1</v>
      </c>
      <c r="F13">
        <v>160</v>
      </c>
      <c r="G13" t="s">
        <v>19</v>
      </c>
      <c r="H13" t="s">
        <v>1</v>
      </c>
      <c r="I13" t="s">
        <v>16</v>
      </c>
      <c r="J13" t="s">
        <v>17</v>
      </c>
      <c r="K13" s="14">
        <v>6.5</v>
      </c>
      <c r="L13" s="1" t="str">
        <f t="shared" si="0"/>
        <v>ok</v>
      </c>
      <c r="M13" s="1" t="str">
        <f t="shared" si="1"/>
        <v>ok</v>
      </c>
      <c r="N13" t="str">
        <f t="shared" si="2"/>
        <v>50m</v>
      </c>
      <c r="O13" s="9">
        <f>COUNTIFS(N$1:N13,"="&amp;N13,G$1:G13,"="&amp;G13)-1</f>
        <v>0</v>
      </c>
      <c r="P13" s="10">
        <f t="shared" si="3"/>
        <v>6.5</v>
      </c>
      <c r="Q13" s="11">
        <f t="shared" si="4"/>
        <v>1</v>
      </c>
      <c r="R13" s="4" t="str">
        <f t="shared" si="8"/>
        <v>50m</v>
      </c>
      <c r="S13" t="str">
        <f t="shared" si="5"/>
        <v>Benjamin Jackson50m</v>
      </c>
      <c r="T13" s="1">
        <f t="shared" si="6"/>
        <v>6.5</v>
      </c>
      <c r="U13">
        <f t="shared" si="7"/>
        <v>1</v>
      </c>
    </row>
    <row r="14" spans="1:21">
      <c r="D14">
        <v>3</v>
      </c>
      <c r="E14">
        <v>1</v>
      </c>
      <c r="F14">
        <v>195</v>
      </c>
      <c r="G14" s="3" t="s">
        <v>214</v>
      </c>
      <c r="H14" t="s">
        <v>1</v>
      </c>
      <c r="I14" s="5" t="s">
        <v>9</v>
      </c>
      <c r="J14" t="s">
        <v>7</v>
      </c>
      <c r="K14" s="14">
        <v>6.8</v>
      </c>
      <c r="L14" s="1" t="str">
        <f t="shared" si="0"/>
        <v>ok</v>
      </c>
      <c r="M14" s="1" t="str">
        <f t="shared" si="1"/>
        <v>ok</v>
      </c>
      <c r="N14" t="str">
        <f t="shared" si="2"/>
        <v>50m</v>
      </c>
      <c r="O14" s="9">
        <f>COUNTIFS(N$1:N14,"="&amp;N14,G$1:G14,"="&amp;G14)-1</f>
        <v>0</v>
      </c>
      <c r="P14" s="10">
        <f t="shared" si="3"/>
        <v>6.8</v>
      </c>
      <c r="Q14" s="11">
        <f t="shared" si="4"/>
        <v>1</v>
      </c>
      <c r="R14" s="4" t="str">
        <f t="shared" si="8"/>
        <v>50m</v>
      </c>
      <c r="S14" t="str">
        <f t="shared" si="5"/>
        <v>Euan Wood50m</v>
      </c>
      <c r="T14" s="1">
        <f t="shared" si="6"/>
        <v>6.8</v>
      </c>
      <c r="U14">
        <f t="shared" si="7"/>
        <v>2</v>
      </c>
    </row>
    <row r="15" spans="1:21">
      <c r="D15">
        <v>2</v>
      </c>
      <c r="E15">
        <v>1</v>
      </c>
      <c r="F15">
        <v>191</v>
      </c>
      <c r="G15" t="s">
        <v>58</v>
      </c>
      <c r="H15" t="s">
        <v>1</v>
      </c>
      <c r="I15" t="s">
        <v>16</v>
      </c>
      <c r="J15" t="s">
        <v>3</v>
      </c>
      <c r="K15" s="14">
        <v>7.2</v>
      </c>
      <c r="L15" s="1" t="str">
        <f t="shared" si="0"/>
        <v>ok</v>
      </c>
      <c r="M15" s="1" t="str">
        <f t="shared" si="1"/>
        <v>ok</v>
      </c>
      <c r="N15" t="str">
        <f t="shared" si="2"/>
        <v>50m</v>
      </c>
      <c r="O15" s="9">
        <f>COUNTIFS(N$1:N15,"="&amp;N15,G$1:G15,"="&amp;G15)-1</f>
        <v>0</v>
      </c>
      <c r="P15" s="10">
        <f t="shared" si="3"/>
        <v>7.2</v>
      </c>
      <c r="Q15" s="11">
        <f t="shared" si="4"/>
        <v>1</v>
      </c>
      <c r="R15" s="4" t="str">
        <f t="shared" si="8"/>
        <v>50m</v>
      </c>
      <c r="S15" t="str">
        <f t="shared" si="5"/>
        <v>Elliot Brownbridge50m</v>
      </c>
      <c r="T15" s="1">
        <f t="shared" si="6"/>
        <v>7.2</v>
      </c>
      <c r="U15">
        <f t="shared" si="7"/>
        <v>2</v>
      </c>
    </row>
    <row r="16" spans="1:21">
      <c r="D16">
        <v>1</v>
      </c>
      <c r="F16">
        <v>192</v>
      </c>
      <c r="G16" t="s">
        <v>59</v>
      </c>
      <c r="H16" t="s">
        <v>1</v>
      </c>
      <c r="I16" t="s">
        <v>16</v>
      </c>
      <c r="J16" t="s">
        <v>3</v>
      </c>
      <c r="K16" s="14">
        <v>7.3</v>
      </c>
      <c r="L16" s="1" t="str">
        <f t="shared" si="0"/>
        <v>ok</v>
      </c>
      <c r="M16" s="1" t="str">
        <f t="shared" si="1"/>
        <v>ok</v>
      </c>
      <c r="N16" t="str">
        <f t="shared" si="2"/>
        <v>50m</v>
      </c>
      <c r="O16" s="9">
        <f>COUNTIFS(N$1:N16,"="&amp;N16,G$1:G16,"="&amp;G16)-1</f>
        <v>0</v>
      </c>
      <c r="P16" s="10">
        <f t="shared" si="3"/>
        <v>7.3</v>
      </c>
      <c r="Q16" s="11">
        <f t="shared" si="4"/>
        <v>1</v>
      </c>
      <c r="R16" s="4" t="str">
        <f t="shared" si="8"/>
        <v>50m</v>
      </c>
      <c r="S16" t="str">
        <f t="shared" si="5"/>
        <v>Daniel Pal50m</v>
      </c>
      <c r="T16" s="1">
        <f t="shared" si="6"/>
        <v>7.3</v>
      </c>
      <c r="U16">
        <f t="shared" si="7"/>
        <v>3</v>
      </c>
    </row>
    <row r="17" spans="1:21">
      <c r="D17">
        <v>2</v>
      </c>
      <c r="E17">
        <v>2</v>
      </c>
      <c r="F17">
        <v>158</v>
      </c>
      <c r="G17" t="s">
        <v>15</v>
      </c>
      <c r="H17" t="s">
        <v>1</v>
      </c>
      <c r="I17" t="s">
        <v>16</v>
      </c>
      <c r="J17" t="s">
        <v>17</v>
      </c>
      <c r="K17" s="14">
        <v>7.3</v>
      </c>
      <c r="L17" s="1" t="str">
        <f t="shared" si="0"/>
        <v>ok</v>
      </c>
      <c r="M17" s="1" t="str">
        <f t="shared" si="1"/>
        <v>ok</v>
      </c>
      <c r="N17" t="str">
        <f t="shared" si="2"/>
        <v>50m</v>
      </c>
      <c r="O17" s="9">
        <f>COUNTIFS(N$1:N17,"="&amp;N17,G$1:G17,"="&amp;G17)-1</f>
        <v>0</v>
      </c>
      <c r="P17" s="10">
        <f t="shared" si="3"/>
        <v>7.3</v>
      </c>
      <c r="Q17" s="11">
        <f t="shared" si="4"/>
        <v>1</v>
      </c>
      <c r="R17" s="4" t="str">
        <f t="shared" si="8"/>
        <v>50m</v>
      </c>
      <c r="S17" t="str">
        <f t="shared" si="5"/>
        <v>Oliver Gee50m</v>
      </c>
      <c r="T17" s="1">
        <f t="shared" si="6"/>
        <v>7.3</v>
      </c>
      <c r="U17">
        <f t="shared" si="7"/>
        <v>3</v>
      </c>
    </row>
    <row r="18" spans="1:21">
      <c r="D18">
        <v>1</v>
      </c>
      <c r="F18">
        <v>165</v>
      </c>
      <c r="G18" t="s">
        <v>25</v>
      </c>
      <c r="H18" t="s">
        <v>1</v>
      </c>
      <c r="I18" t="s">
        <v>16</v>
      </c>
      <c r="J18" t="s">
        <v>26</v>
      </c>
      <c r="K18" s="14">
        <v>7.5</v>
      </c>
      <c r="L18" s="1" t="str">
        <f t="shared" si="0"/>
        <v>ok</v>
      </c>
      <c r="M18" s="1" t="str">
        <f t="shared" si="1"/>
        <v>ok</v>
      </c>
      <c r="N18" t="str">
        <f t="shared" si="2"/>
        <v>50m</v>
      </c>
      <c r="O18" s="9">
        <f>COUNTIFS(N$1:N18,"="&amp;N18,G$1:G18,"="&amp;G18)-1</f>
        <v>0</v>
      </c>
      <c r="P18" s="10">
        <f t="shared" si="3"/>
        <v>7.5</v>
      </c>
      <c r="Q18" s="11">
        <f t="shared" si="4"/>
        <v>1</v>
      </c>
      <c r="R18" s="4" t="str">
        <f t="shared" si="8"/>
        <v>50m</v>
      </c>
      <c r="S18" t="str">
        <f t="shared" si="5"/>
        <v>Joshua McMillan50m</v>
      </c>
      <c r="T18" s="1">
        <f t="shared" si="6"/>
        <v>7.5</v>
      </c>
      <c r="U18">
        <f t="shared" si="7"/>
        <v>5</v>
      </c>
    </row>
    <row r="19" spans="1:21">
      <c r="D19">
        <v>2</v>
      </c>
      <c r="E19">
        <v>3</v>
      </c>
      <c r="F19">
        <v>159</v>
      </c>
      <c r="G19" t="s">
        <v>18</v>
      </c>
      <c r="H19" t="s">
        <v>1</v>
      </c>
      <c r="I19" t="s">
        <v>16</v>
      </c>
      <c r="J19" t="s">
        <v>10</v>
      </c>
      <c r="K19" s="14">
        <v>7.6</v>
      </c>
      <c r="L19" s="1" t="str">
        <f t="shared" si="0"/>
        <v>ok</v>
      </c>
      <c r="M19" s="1" t="str">
        <f t="shared" si="1"/>
        <v>ok</v>
      </c>
      <c r="N19" t="str">
        <f t="shared" si="2"/>
        <v>50m</v>
      </c>
      <c r="O19" s="9">
        <f>COUNTIFS(N$1:N19,"="&amp;N19,G$1:G19,"="&amp;G19)-1</f>
        <v>0</v>
      </c>
      <c r="P19" s="10">
        <f t="shared" si="3"/>
        <v>7.6</v>
      </c>
      <c r="Q19" s="11">
        <f t="shared" si="4"/>
        <v>1</v>
      </c>
      <c r="R19" s="4" t="str">
        <f t="shared" si="8"/>
        <v>50m</v>
      </c>
      <c r="S19" t="str">
        <f t="shared" si="5"/>
        <v>Zeekie Yansaneh50m</v>
      </c>
      <c r="T19" s="1">
        <f t="shared" si="6"/>
        <v>7.6</v>
      </c>
      <c r="U19">
        <f t="shared" si="7"/>
        <v>6</v>
      </c>
    </row>
    <row r="20" spans="1:21">
      <c r="D20">
        <v>3</v>
      </c>
      <c r="E20">
        <v>2</v>
      </c>
      <c r="F20">
        <v>194</v>
      </c>
      <c r="G20" t="s">
        <v>61</v>
      </c>
      <c r="H20" t="s">
        <v>1</v>
      </c>
      <c r="I20" t="s">
        <v>16</v>
      </c>
      <c r="J20" t="s">
        <v>62</v>
      </c>
      <c r="K20" s="14">
        <v>8</v>
      </c>
      <c r="L20" s="1" t="str">
        <f t="shared" si="0"/>
        <v>ok</v>
      </c>
      <c r="M20" s="1" t="str">
        <f t="shared" si="1"/>
        <v>ok</v>
      </c>
      <c r="N20" t="str">
        <f t="shared" si="2"/>
        <v>50m</v>
      </c>
      <c r="O20" s="9">
        <f>COUNTIFS(N$1:N20,"="&amp;N20,G$1:G20,"="&amp;G20)-1</f>
        <v>0</v>
      </c>
      <c r="P20" s="10">
        <f t="shared" si="3"/>
        <v>8</v>
      </c>
      <c r="Q20" s="11">
        <f t="shared" si="4"/>
        <v>1</v>
      </c>
      <c r="R20" s="4" t="str">
        <f t="shared" si="8"/>
        <v>50m</v>
      </c>
      <c r="S20" t="str">
        <f t="shared" si="5"/>
        <v>William Brooks50m</v>
      </c>
      <c r="T20" s="1">
        <f t="shared" si="6"/>
        <v>8</v>
      </c>
      <c r="U20">
        <f t="shared" si="7"/>
        <v>7</v>
      </c>
    </row>
    <row r="21" spans="1:21">
      <c r="D21">
        <v>3</v>
      </c>
      <c r="E21">
        <v>3</v>
      </c>
      <c r="F21">
        <v>973</v>
      </c>
      <c r="G21" t="s">
        <v>144</v>
      </c>
      <c r="H21" t="s">
        <v>1</v>
      </c>
      <c r="I21" s="5" t="s">
        <v>16</v>
      </c>
      <c r="J21" t="s">
        <v>62</v>
      </c>
      <c r="K21" s="14">
        <v>8.1</v>
      </c>
      <c r="L21" s="1" t="str">
        <f t="shared" si="0"/>
        <v>ok</v>
      </c>
      <c r="M21" s="1" t="str">
        <f t="shared" si="1"/>
        <v>ok</v>
      </c>
      <c r="N21" t="str">
        <f t="shared" si="2"/>
        <v>50m</v>
      </c>
      <c r="O21" s="9">
        <f>COUNTIFS(N$1:N21,"="&amp;N21,G$1:G21,"="&amp;G21)-1</f>
        <v>0</v>
      </c>
      <c r="P21" s="10">
        <f t="shared" si="3"/>
        <v>8.1</v>
      </c>
      <c r="Q21" s="11">
        <f t="shared" si="4"/>
        <v>1</v>
      </c>
      <c r="R21" s="4" t="str">
        <f t="shared" si="8"/>
        <v>50m</v>
      </c>
      <c r="S21" t="str">
        <f t="shared" si="5"/>
        <v>Finley Clegg50m</v>
      </c>
      <c r="T21" s="1">
        <f t="shared" si="6"/>
        <v>8.1</v>
      </c>
      <c r="U21">
        <f t="shared" si="7"/>
        <v>8</v>
      </c>
    </row>
    <row r="22" spans="1:21">
      <c r="D22">
        <v>3</v>
      </c>
      <c r="E22">
        <v>4</v>
      </c>
      <c r="F22">
        <v>163</v>
      </c>
      <c r="G22" t="s">
        <v>22</v>
      </c>
      <c r="H22" t="s">
        <v>1</v>
      </c>
      <c r="I22" t="s">
        <v>16</v>
      </c>
      <c r="J22" t="s">
        <v>10</v>
      </c>
      <c r="K22" s="14">
        <v>8.6</v>
      </c>
      <c r="L22" s="1" t="str">
        <f t="shared" si="0"/>
        <v>ok</v>
      </c>
      <c r="M22" s="1" t="str">
        <f t="shared" si="1"/>
        <v>ok</v>
      </c>
      <c r="N22" t="str">
        <f t="shared" si="2"/>
        <v>50m</v>
      </c>
      <c r="O22" s="9">
        <f>COUNTIFS(N$1:N22,"="&amp;N22,G$1:G22,"="&amp;G22)-1</f>
        <v>0</v>
      </c>
      <c r="P22" s="10">
        <f t="shared" si="3"/>
        <v>8.6</v>
      </c>
      <c r="Q22" s="11">
        <f t="shared" si="4"/>
        <v>1</v>
      </c>
      <c r="R22" s="4" t="str">
        <f t="shared" si="8"/>
        <v>50m</v>
      </c>
      <c r="S22" t="str">
        <f t="shared" si="5"/>
        <v>Caspar Chadwick50m</v>
      </c>
      <c r="T22" s="1">
        <f t="shared" si="6"/>
        <v>8.6</v>
      </c>
      <c r="U22">
        <f t="shared" si="7"/>
        <v>9</v>
      </c>
    </row>
    <row r="23" spans="1:21">
      <c r="D23">
        <v>2</v>
      </c>
      <c r="F23">
        <v>921</v>
      </c>
      <c r="G23" t="s">
        <v>93</v>
      </c>
      <c r="H23" t="s">
        <v>1</v>
      </c>
      <c r="I23" s="5" t="s">
        <v>16</v>
      </c>
      <c r="J23" t="s">
        <v>17</v>
      </c>
      <c r="K23" s="14">
        <v>8.6999999999999993</v>
      </c>
      <c r="L23" s="1" t="str">
        <f t="shared" si="0"/>
        <v>ok</v>
      </c>
      <c r="M23" s="1" t="str">
        <f t="shared" si="1"/>
        <v>ok</v>
      </c>
      <c r="N23" t="str">
        <f t="shared" si="2"/>
        <v>50m</v>
      </c>
      <c r="O23" s="9">
        <f>COUNTIFS(N$1:N23,"="&amp;N23,G$1:G23,"="&amp;G23)-1</f>
        <v>0</v>
      </c>
      <c r="P23" s="10">
        <f t="shared" si="3"/>
        <v>8.6999999999999993</v>
      </c>
      <c r="Q23" s="11">
        <f t="shared" si="4"/>
        <v>1</v>
      </c>
      <c r="R23" s="4" t="str">
        <f t="shared" si="8"/>
        <v>50m</v>
      </c>
      <c r="S23" t="str">
        <f t="shared" si="5"/>
        <v>Harris Adam50m</v>
      </c>
      <c r="T23" s="1">
        <f t="shared" si="6"/>
        <v>8.6999999999999993</v>
      </c>
      <c r="U23">
        <f t="shared" si="7"/>
        <v>10</v>
      </c>
    </row>
    <row r="24" spans="1:21">
      <c r="D24">
        <v>1</v>
      </c>
      <c r="F24">
        <v>164</v>
      </c>
      <c r="G24" t="s">
        <v>23</v>
      </c>
      <c r="H24" t="s">
        <v>1</v>
      </c>
      <c r="I24" t="s">
        <v>16</v>
      </c>
      <c r="J24" t="s">
        <v>24</v>
      </c>
      <c r="K24" s="14">
        <v>8.8000000000000007</v>
      </c>
      <c r="L24" s="1" t="str">
        <f t="shared" si="0"/>
        <v>ok</v>
      </c>
      <c r="M24" s="1" t="str">
        <f t="shared" si="1"/>
        <v>ok</v>
      </c>
      <c r="N24" t="str">
        <f t="shared" si="2"/>
        <v>50m</v>
      </c>
      <c r="O24" s="9">
        <f>COUNTIFS(N$1:N24,"="&amp;N24,G$1:G24,"="&amp;G24)-1</f>
        <v>0</v>
      </c>
      <c r="P24" s="10">
        <f t="shared" si="3"/>
        <v>8.8000000000000007</v>
      </c>
      <c r="Q24" s="11">
        <f t="shared" si="4"/>
        <v>1</v>
      </c>
      <c r="R24" s="4" t="str">
        <f t="shared" si="8"/>
        <v>50m</v>
      </c>
      <c r="S24" t="str">
        <f t="shared" si="5"/>
        <v>Zachary Hyland50m</v>
      </c>
      <c r="T24" s="1">
        <f t="shared" si="6"/>
        <v>8.8000000000000007</v>
      </c>
      <c r="U24">
        <f t="shared" si="7"/>
        <v>11</v>
      </c>
    </row>
    <row r="25" spans="1:21">
      <c r="A25" t="s">
        <v>2</v>
      </c>
      <c r="B25" t="s">
        <v>1</v>
      </c>
      <c r="C25" t="s">
        <v>204</v>
      </c>
      <c r="D25">
        <v>1</v>
      </c>
      <c r="E25">
        <v>1</v>
      </c>
      <c r="F25">
        <v>971</v>
      </c>
      <c r="G25" t="s">
        <v>4</v>
      </c>
      <c r="H25" t="s">
        <v>1</v>
      </c>
      <c r="I25" t="s">
        <v>2</v>
      </c>
      <c r="J25" t="s">
        <v>5</v>
      </c>
      <c r="K25" s="14">
        <v>6.6</v>
      </c>
      <c r="L25" s="1" t="str">
        <f t="shared" si="0"/>
        <v>ok</v>
      </c>
      <c r="M25" s="1" t="str">
        <f t="shared" si="1"/>
        <v>ok</v>
      </c>
      <c r="N25" t="str">
        <f t="shared" si="2"/>
        <v>50m</v>
      </c>
      <c r="O25" s="9">
        <f>COUNTIFS(N$1:N25,"="&amp;N25,G$1:G25,"="&amp;G25)-1</f>
        <v>0</v>
      </c>
      <c r="P25" s="10">
        <f t="shared" si="3"/>
        <v>6.6</v>
      </c>
      <c r="Q25" s="11">
        <f t="shared" si="4"/>
        <v>1</v>
      </c>
      <c r="R25" s="4" t="str">
        <f t="shared" si="8"/>
        <v>50m</v>
      </c>
      <c r="S25" t="str">
        <f t="shared" si="5"/>
        <v>Dan Cluderay50m</v>
      </c>
      <c r="T25" s="1">
        <f t="shared" si="6"/>
        <v>6.6</v>
      </c>
      <c r="U25">
        <f t="shared" si="7"/>
        <v>1</v>
      </c>
    </row>
    <row r="26" spans="1:21">
      <c r="D26">
        <v>1</v>
      </c>
      <c r="E26">
        <v>2</v>
      </c>
      <c r="F26">
        <v>156</v>
      </c>
      <c r="G26" t="s">
        <v>13</v>
      </c>
      <c r="H26" t="s">
        <v>1</v>
      </c>
      <c r="I26" t="s">
        <v>9</v>
      </c>
      <c r="J26" t="s">
        <v>10</v>
      </c>
      <c r="K26" s="14">
        <v>6.7</v>
      </c>
      <c r="L26" s="1" t="str">
        <f t="shared" si="0"/>
        <v>ok</v>
      </c>
      <c r="M26" s="1" t="str">
        <f t="shared" si="1"/>
        <v>ok</v>
      </c>
      <c r="N26" t="str">
        <f t="shared" si="2"/>
        <v>50m</v>
      </c>
      <c r="O26" s="9">
        <f>COUNTIFS(N$1:N26,"="&amp;N26,G$1:G26,"="&amp;G26)-1</f>
        <v>0</v>
      </c>
      <c r="P26" s="10">
        <f t="shared" si="3"/>
        <v>6.7</v>
      </c>
      <c r="Q26" s="11">
        <f t="shared" si="4"/>
        <v>1</v>
      </c>
      <c r="R26" s="4" t="str">
        <f t="shared" si="8"/>
        <v>50m</v>
      </c>
      <c r="S26" t="str">
        <f t="shared" si="5"/>
        <v>Erza Chadwick50m</v>
      </c>
      <c r="T26" s="1">
        <f t="shared" si="6"/>
        <v>6.7</v>
      </c>
      <c r="U26">
        <f t="shared" si="7"/>
        <v>1</v>
      </c>
    </row>
    <row r="27" spans="1:21">
      <c r="D27">
        <v>2</v>
      </c>
      <c r="E27">
        <v>1</v>
      </c>
      <c r="F27">
        <v>153</v>
      </c>
      <c r="G27" t="s">
        <v>6</v>
      </c>
      <c r="H27" t="s">
        <v>1</v>
      </c>
      <c r="I27" t="s">
        <v>2</v>
      </c>
      <c r="J27" t="s">
        <v>7</v>
      </c>
      <c r="K27" s="14">
        <v>6.8</v>
      </c>
      <c r="L27" s="1" t="str">
        <f t="shared" si="0"/>
        <v>ok</v>
      </c>
      <c r="M27" s="1" t="str">
        <f t="shared" si="1"/>
        <v>ok</v>
      </c>
      <c r="N27" t="str">
        <f t="shared" si="2"/>
        <v>50m</v>
      </c>
      <c r="O27" s="9">
        <f>COUNTIFS(N$1:N27,"="&amp;N27,G$1:G27,"="&amp;G27)-1</f>
        <v>0</v>
      </c>
      <c r="P27" s="10">
        <f t="shared" si="3"/>
        <v>6.8</v>
      </c>
      <c r="Q27" s="11">
        <f t="shared" si="4"/>
        <v>1</v>
      </c>
      <c r="R27" s="4" t="str">
        <f t="shared" si="8"/>
        <v>50m</v>
      </c>
      <c r="S27" t="str">
        <f t="shared" si="5"/>
        <v>James Wood50m</v>
      </c>
      <c r="T27" s="1">
        <f t="shared" si="6"/>
        <v>6.8</v>
      </c>
      <c r="U27">
        <f t="shared" si="7"/>
        <v>2</v>
      </c>
    </row>
    <row r="28" spans="1:21">
      <c r="D28">
        <v>1</v>
      </c>
      <c r="E28">
        <v>3</v>
      </c>
      <c r="F28">
        <v>155</v>
      </c>
      <c r="G28" t="s">
        <v>11</v>
      </c>
      <c r="H28" t="s">
        <v>1</v>
      </c>
      <c r="I28" t="s">
        <v>9</v>
      </c>
      <c r="J28" t="s">
        <v>12</v>
      </c>
      <c r="K28" s="14">
        <v>7.1</v>
      </c>
      <c r="L28" s="1" t="str">
        <f t="shared" si="0"/>
        <v>ok</v>
      </c>
      <c r="M28" s="1" t="str">
        <f t="shared" si="1"/>
        <v>ok</v>
      </c>
      <c r="N28" t="str">
        <f t="shared" si="2"/>
        <v>50m</v>
      </c>
      <c r="O28" s="9">
        <f>COUNTIFS(N$1:N28,"="&amp;N28,G$1:G28,"="&amp;G28)-1</f>
        <v>0</v>
      </c>
      <c r="P28" s="10">
        <f t="shared" si="3"/>
        <v>7.1</v>
      </c>
      <c r="Q28" s="11">
        <f t="shared" si="4"/>
        <v>1</v>
      </c>
      <c r="R28" s="4" t="str">
        <f t="shared" si="8"/>
        <v>50m</v>
      </c>
      <c r="S28" t="str">
        <f t="shared" si="5"/>
        <v>Joey McLaughlan50m</v>
      </c>
      <c r="T28" s="1">
        <f t="shared" si="6"/>
        <v>7.1</v>
      </c>
      <c r="U28">
        <f t="shared" si="7"/>
        <v>3</v>
      </c>
    </row>
    <row r="29" spans="1:21">
      <c r="D29">
        <v>2</v>
      </c>
      <c r="E29">
        <v>2</v>
      </c>
      <c r="F29">
        <v>976</v>
      </c>
      <c r="G29" t="s">
        <v>147</v>
      </c>
      <c r="H29" t="s">
        <v>1</v>
      </c>
      <c r="I29" t="s">
        <v>9</v>
      </c>
      <c r="J29" t="s">
        <v>26</v>
      </c>
      <c r="K29" s="14">
        <v>7.2</v>
      </c>
      <c r="L29" s="1" t="str">
        <f t="shared" si="0"/>
        <v>ok</v>
      </c>
      <c r="M29" s="1" t="str">
        <f t="shared" si="1"/>
        <v>ok</v>
      </c>
      <c r="N29" t="str">
        <f t="shared" si="2"/>
        <v>50m</v>
      </c>
      <c r="O29" s="9">
        <f>COUNTIFS(N$1:N29,"="&amp;N29,G$1:G29,"="&amp;G29)-1</f>
        <v>0</v>
      </c>
      <c r="P29" s="10">
        <f t="shared" si="3"/>
        <v>7.2</v>
      </c>
      <c r="Q29" s="11">
        <f t="shared" si="4"/>
        <v>1</v>
      </c>
      <c r="R29" s="4" t="str">
        <f t="shared" si="8"/>
        <v>50m</v>
      </c>
      <c r="S29" t="str">
        <f t="shared" si="5"/>
        <v>Laith Alghofari50m</v>
      </c>
      <c r="T29" s="1">
        <f t="shared" si="6"/>
        <v>7.2</v>
      </c>
      <c r="U29">
        <f t="shared" si="7"/>
        <v>4</v>
      </c>
    </row>
    <row r="30" spans="1:21">
      <c r="D30">
        <v>2</v>
      </c>
      <c r="E30">
        <v>3</v>
      </c>
      <c r="F30">
        <v>154</v>
      </c>
      <c r="G30" t="s">
        <v>8</v>
      </c>
      <c r="H30" t="s">
        <v>1</v>
      </c>
      <c r="I30" t="s">
        <v>9</v>
      </c>
      <c r="J30" t="s">
        <v>10</v>
      </c>
      <c r="K30" s="14">
        <v>7.7</v>
      </c>
      <c r="L30" s="1" t="str">
        <f t="shared" si="0"/>
        <v>ok</v>
      </c>
      <c r="M30" s="1" t="str">
        <f t="shared" si="1"/>
        <v>ok</v>
      </c>
      <c r="N30" t="str">
        <f t="shared" si="2"/>
        <v>50m</v>
      </c>
      <c r="O30" s="9">
        <f>COUNTIFS(N$1:N30,"="&amp;N30,G$1:G30,"="&amp;G30)-1</f>
        <v>0</v>
      </c>
      <c r="P30" s="10">
        <f t="shared" si="3"/>
        <v>7.7</v>
      </c>
      <c r="Q30" s="11">
        <f t="shared" si="4"/>
        <v>1</v>
      </c>
      <c r="R30" s="4" t="str">
        <f t="shared" si="8"/>
        <v>50m</v>
      </c>
      <c r="S30" t="str">
        <f t="shared" si="5"/>
        <v>Joseph Blow50m</v>
      </c>
      <c r="T30" s="1">
        <f t="shared" si="6"/>
        <v>7.7</v>
      </c>
      <c r="U30">
        <f t="shared" si="7"/>
        <v>5</v>
      </c>
    </row>
    <row r="31" spans="1:21">
      <c r="A31" t="s">
        <v>2</v>
      </c>
      <c r="B31" t="s">
        <v>28</v>
      </c>
      <c r="C31" t="s">
        <v>204</v>
      </c>
      <c r="D31">
        <v>1</v>
      </c>
      <c r="E31">
        <v>1</v>
      </c>
      <c r="F31">
        <v>175</v>
      </c>
      <c r="G31" t="s">
        <v>40</v>
      </c>
      <c r="H31" t="s">
        <v>28</v>
      </c>
      <c r="I31" t="s">
        <v>9</v>
      </c>
      <c r="J31" t="s">
        <v>41</v>
      </c>
      <c r="K31" s="14">
        <v>7.3</v>
      </c>
      <c r="L31" s="1" t="str">
        <f t="shared" si="0"/>
        <v>ok</v>
      </c>
      <c r="M31" s="1" t="str">
        <f t="shared" si="1"/>
        <v>ok</v>
      </c>
      <c r="N31" t="str">
        <f t="shared" si="2"/>
        <v>50m</v>
      </c>
      <c r="O31" s="9">
        <f>COUNTIFS(N$1:N31,"="&amp;N31,G$1:G31,"="&amp;G31)-1</f>
        <v>0</v>
      </c>
      <c r="P31" s="10">
        <f t="shared" si="3"/>
        <v>7.3</v>
      </c>
      <c r="Q31" s="11">
        <f t="shared" si="4"/>
        <v>1</v>
      </c>
      <c r="R31" s="4" t="str">
        <f t="shared" si="8"/>
        <v>50m</v>
      </c>
      <c r="S31" t="str">
        <f t="shared" si="5"/>
        <v>Grace Walker50m</v>
      </c>
      <c r="T31" s="1">
        <f t="shared" si="6"/>
        <v>7.3</v>
      </c>
      <c r="U31">
        <f t="shared" si="7"/>
        <v>1</v>
      </c>
    </row>
    <row r="32" spans="1:21">
      <c r="D32">
        <v>2</v>
      </c>
      <c r="E32">
        <v>1</v>
      </c>
      <c r="F32">
        <v>173</v>
      </c>
      <c r="G32" t="s">
        <v>38</v>
      </c>
      <c r="H32" t="s">
        <v>28</v>
      </c>
      <c r="I32" t="s">
        <v>9</v>
      </c>
      <c r="J32" t="s">
        <v>26</v>
      </c>
      <c r="K32" s="14">
        <v>7.3</v>
      </c>
      <c r="L32" s="1" t="str">
        <f t="shared" si="0"/>
        <v>ok</v>
      </c>
      <c r="M32" s="1" t="str">
        <f t="shared" si="1"/>
        <v>ok</v>
      </c>
      <c r="N32" t="str">
        <f t="shared" si="2"/>
        <v>50m</v>
      </c>
      <c r="O32" s="9">
        <f>COUNTIFS(N$1:N32,"="&amp;N32,G$1:G32,"="&amp;G32)-1</f>
        <v>0</v>
      </c>
      <c r="P32" s="10">
        <f t="shared" si="3"/>
        <v>7.3</v>
      </c>
      <c r="Q32" s="11">
        <f t="shared" si="4"/>
        <v>1</v>
      </c>
      <c r="R32" s="4" t="str">
        <f t="shared" si="8"/>
        <v>50m</v>
      </c>
      <c r="S32" t="str">
        <f t="shared" si="5"/>
        <v>Molly Parker50m</v>
      </c>
      <c r="T32" s="1">
        <f t="shared" si="6"/>
        <v>7.3</v>
      </c>
      <c r="U32">
        <f t="shared" si="7"/>
        <v>1</v>
      </c>
    </row>
    <row r="33" spans="1:21">
      <c r="D33">
        <v>2</v>
      </c>
      <c r="E33">
        <v>2</v>
      </c>
      <c r="F33">
        <v>174</v>
      </c>
      <c r="G33" t="s">
        <v>39</v>
      </c>
      <c r="H33" t="s">
        <v>28</v>
      </c>
      <c r="I33" t="s">
        <v>2</v>
      </c>
      <c r="J33" t="s">
        <v>5</v>
      </c>
      <c r="K33" s="14">
        <v>7.3</v>
      </c>
      <c r="L33" s="1" t="str">
        <f t="shared" si="0"/>
        <v>ok</v>
      </c>
      <c r="M33" s="1" t="str">
        <f t="shared" si="1"/>
        <v>ok</v>
      </c>
      <c r="N33" t="str">
        <f t="shared" si="2"/>
        <v>50m</v>
      </c>
      <c r="O33" s="9">
        <f>COUNTIFS(N$1:N33,"="&amp;N33,G$1:G33,"="&amp;G33)-1</f>
        <v>0</v>
      </c>
      <c r="P33" s="10">
        <f t="shared" si="3"/>
        <v>7.3</v>
      </c>
      <c r="Q33" s="11">
        <f t="shared" si="4"/>
        <v>1</v>
      </c>
      <c r="R33" s="4" t="str">
        <f t="shared" si="8"/>
        <v>50m</v>
      </c>
      <c r="S33" t="str">
        <f t="shared" si="5"/>
        <v>Abi Moss50m</v>
      </c>
      <c r="T33" s="1">
        <f t="shared" si="6"/>
        <v>7.3</v>
      </c>
      <c r="U33">
        <f t="shared" si="7"/>
        <v>1</v>
      </c>
    </row>
    <row r="34" spans="1:21">
      <c r="D34">
        <v>1</v>
      </c>
      <c r="E34">
        <v>2</v>
      </c>
      <c r="F34">
        <v>166</v>
      </c>
      <c r="G34" t="s">
        <v>27</v>
      </c>
      <c r="H34" t="s">
        <v>28</v>
      </c>
      <c r="I34" t="s">
        <v>2</v>
      </c>
      <c r="J34" t="s">
        <v>29</v>
      </c>
      <c r="K34" s="14">
        <v>7.4</v>
      </c>
      <c r="L34" s="1" t="str">
        <f t="shared" si="0"/>
        <v>ok</v>
      </c>
      <c r="M34" s="1" t="str">
        <f t="shared" si="1"/>
        <v>ok</v>
      </c>
      <c r="N34" t="str">
        <f t="shared" si="2"/>
        <v>50m</v>
      </c>
      <c r="O34" s="9">
        <f>COUNTIFS(N$1:N34,"="&amp;N34,G$1:G34,"="&amp;G34)-1</f>
        <v>0</v>
      </c>
      <c r="P34" s="10">
        <f t="shared" si="3"/>
        <v>7.4</v>
      </c>
      <c r="Q34" s="11">
        <f t="shared" si="4"/>
        <v>1</v>
      </c>
      <c r="R34" s="4" t="str">
        <f t="shared" si="8"/>
        <v>50m</v>
      </c>
      <c r="S34" t="str">
        <f t="shared" si="5"/>
        <v>Katie Rowney50m</v>
      </c>
      <c r="T34" s="1">
        <f t="shared" si="6"/>
        <v>7.4</v>
      </c>
      <c r="U34">
        <f t="shared" si="7"/>
        <v>2</v>
      </c>
    </row>
    <row r="35" spans="1:21">
      <c r="D35">
        <v>1</v>
      </c>
      <c r="E35">
        <v>3</v>
      </c>
      <c r="F35">
        <v>168</v>
      </c>
      <c r="G35" t="s">
        <v>31</v>
      </c>
      <c r="H35" t="s">
        <v>28</v>
      </c>
      <c r="I35" t="s">
        <v>2</v>
      </c>
      <c r="J35" t="s">
        <v>5</v>
      </c>
      <c r="K35" s="14">
        <v>7.4</v>
      </c>
      <c r="L35" s="1" t="str">
        <f t="shared" si="0"/>
        <v>ok</v>
      </c>
      <c r="M35" s="1" t="str">
        <f t="shared" si="1"/>
        <v>ok</v>
      </c>
      <c r="N35" t="str">
        <f t="shared" si="2"/>
        <v>50m</v>
      </c>
      <c r="O35" s="9">
        <f>COUNTIFS(N$1:N35,"="&amp;N35,G$1:G35,"="&amp;G35)-1</f>
        <v>0</v>
      </c>
      <c r="P35" s="10">
        <f t="shared" si="3"/>
        <v>7.4</v>
      </c>
      <c r="Q35" s="11">
        <f t="shared" si="4"/>
        <v>1</v>
      </c>
      <c r="R35" s="4" t="str">
        <f t="shared" si="8"/>
        <v>50m</v>
      </c>
      <c r="S35" t="str">
        <f t="shared" si="5"/>
        <v>Lily Johnson50m</v>
      </c>
      <c r="T35" s="1">
        <f t="shared" si="6"/>
        <v>7.4</v>
      </c>
      <c r="U35">
        <f t="shared" si="7"/>
        <v>2</v>
      </c>
    </row>
    <row r="36" spans="1:21">
      <c r="D36">
        <v>2</v>
      </c>
      <c r="E36">
        <v>3</v>
      </c>
      <c r="F36">
        <v>171</v>
      </c>
      <c r="G36" t="s">
        <v>35</v>
      </c>
      <c r="H36" t="s">
        <v>28</v>
      </c>
      <c r="I36" t="s">
        <v>9</v>
      </c>
      <c r="J36" t="s">
        <v>5</v>
      </c>
      <c r="K36" s="14">
        <v>7.4</v>
      </c>
      <c r="L36" s="1" t="str">
        <f t="shared" si="0"/>
        <v>ok</v>
      </c>
      <c r="M36" s="1" t="str">
        <f t="shared" si="1"/>
        <v>ok</v>
      </c>
      <c r="N36" t="str">
        <f t="shared" si="2"/>
        <v>50m</v>
      </c>
      <c r="O36" s="9">
        <f>COUNTIFS(N$1:N36,"="&amp;N36,G$1:G36,"="&amp;G36)-1</f>
        <v>0</v>
      </c>
      <c r="P36" s="10">
        <f t="shared" si="3"/>
        <v>7.4</v>
      </c>
      <c r="Q36" s="11">
        <f t="shared" si="4"/>
        <v>1</v>
      </c>
      <c r="R36" s="4" t="str">
        <f t="shared" si="8"/>
        <v>50m</v>
      </c>
      <c r="S36" t="str">
        <f t="shared" si="5"/>
        <v>Summer Barnard50m</v>
      </c>
      <c r="T36" s="1">
        <f t="shared" si="6"/>
        <v>7.4</v>
      </c>
      <c r="U36">
        <f t="shared" si="7"/>
        <v>3</v>
      </c>
    </row>
    <row r="37" spans="1:21">
      <c r="D37">
        <v>1</v>
      </c>
      <c r="E37">
        <v>4</v>
      </c>
      <c r="F37">
        <v>170</v>
      </c>
      <c r="G37" t="s">
        <v>34</v>
      </c>
      <c r="H37" t="s">
        <v>28</v>
      </c>
      <c r="I37" t="s">
        <v>9</v>
      </c>
      <c r="J37" t="s">
        <v>10</v>
      </c>
      <c r="K37" s="14">
        <v>8.1</v>
      </c>
      <c r="L37" s="1" t="str">
        <f t="shared" si="0"/>
        <v>ok</v>
      </c>
      <c r="M37" s="1" t="str">
        <f t="shared" si="1"/>
        <v>ok</v>
      </c>
      <c r="N37" t="str">
        <f t="shared" si="2"/>
        <v>50m</v>
      </c>
      <c r="O37" s="9">
        <f>COUNTIFS(N$1:N37,"="&amp;N37,G$1:G37,"="&amp;G37)-1</f>
        <v>0</v>
      </c>
      <c r="P37" s="10">
        <f t="shared" si="3"/>
        <v>8.1</v>
      </c>
      <c r="Q37" s="11">
        <f t="shared" si="4"/>
        <v>1</v>
      </c>
      <c r="R37" s="4" t="str">
        <f t="shared" si="8"/>
        <v>50m</v>
      </c>
      <c r="S37" t="str">
        <f t="shared" si="5"/>
        <v>Lilly Thornhill50m</v>
      </c>
      <c r="T37" s="1">
        <f t="shared" si="6"/>
        <v>8.1</v>
      </c>
      <c r="U37">
        <f t="shared" si="7"/>
        <v>4</v>
      </c>
    </row>
    <row r="38" spans="1:21">
      <c r="A38" t="s">
        <v>108</v>
      </c>
      <c r="B38" t="s">
        <v>28</v>
      </c>
      <c r="C38" t="s">
        <v>204</v>
      </c>
      <c r="D38">
        <v>1</v>
      </c>
      <c r="E38">
        <v>1</v>
      </c>
      <c r="F38">
        <v>940</v>
      </c>
      <c r="G38" t="s">
        <v>114</v>
      </c>
      <c r="H38" t="s">
        <v>28</v>
      </c>
      <c r="I38" t="s">
        <v>108</v>
      </c>
      <c r="J38" t="s">
        <v>33</v>
      </c>
      <c r="K38" s="14">
        <v>8</v>
      </c>
      <c r="L38" s="1" t="str">
        <f t="shared" si="0"/>
        <v>ok</v>
      </c>
      <c r="M38" s="1" t="str">
        <f t="shared" si="1"/>
        <v>ok</v>
      </c>
      <c r="N38" t="str">
        <f t="shared" si="2"/>
        <v>50m</v>
      </c>
      <c r="O38" s="9">
        <f>COUNTIFS(N$1:N38,"="&amp;N38,G$1:G38,"="&amp;G38)-1</f>
        <v>0</v>
      </c>
      <c r="P38" s="10">
        <f t="shared" si="3"/>
        <v>8</v>
      </c>
      <c r="Q38" s="11">
        <f t="shared" si="4"/>
        <v>1</v>
      </c>
      <c r="R38" s="4" t="str">
        <f t="shared" si="8"/>
        <v>50m</v>
      </c>
      <c r="S38" t="str">
        <f t="shared" si="5"/>
        <v>Emily Coote50m</v>
      </c>
      <c r="T38" s="1">
        <f t="shared" si="6"/>
        <v>8</v>
      </c>
      <c r="U38">
        <f t="shared" si="7"/>
        <v>1</v>
      </c>
    </row>
    <row r="39" spans="1:21">
      <c r="D39">
        <v>2</v>
      </c>
      <c r="E39">
        <v>1</v>
      </c>
      <c r="F39">
        <v>934</v>
      </c>
      <c r="G39" t="s">
        <v>107</v>
      </c>
      <c r="H39" t="s">
        <v>28</v>
      </c>
      <c r="I39" t="s">
        <v>108</v>
      </c>
      <c r="J39" t="s">
        <v>62</v>
      </c>
      <c r="K39" s="14">
        <v>8.3000000000000007</v>
      </c>
      <c r="L39" s="1" t="str">
        <f t="shared" si="0"/>
        <v>ok</v>
      </c>
      <c r="M39" s="1" t="str">
        <f t="shared" si="1"/>
        <v>ok</v>
      </c>
      <c r="N39" t="str">
        <f t="shared" si="2"/>
        <v>50m</v>
      </c>
      <c r="O39" s="9">
        <f>COUNTIFS(N$1:N39,"="&amp;N39,G$1:G39,"="&amp;G39)-1</f>
        <v>0</v>
      </c>
      <c r="P39" s="10">
        <f t="shared" si="3"/>
        <v>8.3000000000000007</v>
      </c>
      <c r="Q39" s="11">
        <f t="shared" si="4"/>
        <v>1</v>
      </c>
      <c r="R39" s="4" t="str">
        <f t="shared" si="8"/>
        <v>50m</v>
      </c>
      <c r="S39" t="str">
        <f t="shared" si="5"/>
        <v>Maisie Holdsworth50m</v>
      </c>
      <c r="T39" s="1">
        <f t="shared" si="6"/>
        <v>8.3000000000000007</v>
      </c>
      <c r="U39">
        <f t="shared" si="7"/>
        <v>2</v>
      </c>
    </row>
    <row r="40" spans="1:21">
      <c r="D40">
        <v>1</v>
      </c>
      <c r="E40">
        <v>2</v>
      </c>
      <c r="F40">
        <v>932</v>
      </c>
      <c r="G40" t="s">
        <v>105</v>
      </c>
      <c r="H40" t="s">
        <v>28</v>
      </c>
      <c r="I40" t="s">
        <v>65</v>
      </c>
      <c r="J40" t="s">
        <v>17</v>
      </c>
      <c r="K40" s="14">
        <v>8.5</v>
      </c>
      <c r="L40" s="1" t="str">
        <f t="shared" si="0"/>
        <v>ok</v>
      </c>
      <c r="M40" s="1" t="str">
        <f t="shared" si="1"/>
        <v>ok</v>
      </c>
      <c r="N40" t="str">
        <f t="shared" si="2"/>
        <v>50m</v>
      </c>
      <c r="O40" s="9">
        <f>COUNTIFS(N$1:N40,"="&amp;N40,G$1:G40,"="&amp;G40)-1</f>
        <v>0</v>
      </c>
      <c r="P40" s="10">
        <f t="shared" si="3"/>
        <v>8.5</v>
      </c>
      <c r="Q40" s="11">
        <f t="shared" si="4"/>
        <v>1</v>
      </c>
      <c r="R40" s="4" t="str">
        <f t="shared" si="8"/>
        <v>50m</v>
      </c>
      <c r="S40" t="str">
        <f t="shared" si="5"/>
        <v>Millie-Rose Beuve50m</v>
      </c>
      <c r="T40" s="1">
        <f t="shared" si="6"/>
        <v>8.5</v>
      </c>
      <c r="U40">
        <f t="shared" si="7"/>
        <v>11</v>
      </c>
    </row>
    <row r="41" spans="1:21">
      <c r="D41">
        <v>1</v>
      </c>
      <c r="E41">
        <v>3</v>
      </c>
      <c r="F41">
        <v>937</v>
      </c>
      <c r="G41" t="s">
        <v>111</v>
      </c>
      <c r="H41" t="s">
        <v>28</v>
      </c>
      <c r="I41" t="s">
        <v>108</v>
      </c>
      <c r="J41" t="s">
        <v>82</v>
      </c>
      <c r="K41" s="14">
        <v>9.1</v>
      </c>
      <c r="L41" s="1" t="str">
        <f t="shared" si="0"/>
        <v>ok</v>
      </c>
      <c r="M41" s="1" t="str">
        <f t="shared" si="1"/>
        <v>ok</v>
      </c>
      <c r="N41" t="str">
        <f t="shared" si="2"/>
        <v>50m</v>
      </c>
      <c r="O41" s="9">
        <f>COUNTIFS(N$1:N41,"="&amp;N41,G$1:G41,"="&amp;G41)-1</f>
        <v>0</v>
      </c>
      <c r="P41" s="10">
        <f t="shared" si="3"/>
        <v>9.1</v>
      </c>
      <c r="Q41" s="11">
        <f t="shared" si="4"/>
        <v>1</v>
      </c>
      <c r="R41" s="4" t="str">
        <f t="shared" si="8"/>
        <v>50m</v>
      </c>
      <c r="S41" t="str">
        <f t="shared" si="5"/>
        <v>Ada McGarrigle50m</v>
      </c>
      <c r="T41" s="1">
        <f t="shared" si="6"/>
        <v>9.1</v>
      </c>
      <c r="U41">
        <f t="shared" si="7"/>
        <v>3</v>
      </c>
    </row>
    <row r="42" spans="1:21">
      <c r="D42">
        <v>2</v>
      </c>
      <c r="E42">
        <v>2</v>
      </c>
      <c r="F42">
        <v>942</v>
      </c>
      <c r="G42" t="s">
        <v>116</v>
      </c>
      <c r="H42" t="s">
        <v>28</v>
      </c>
      <c r="I42" t="s">
        <v>108</v>
      </c>
      <c r="J42" t="s">
        <v>17</v>
      </c>
      <c r="K42" s="14">
        <v>9.1999999999999993</v>
      </c>
      <c r="L42" s="1" t="str">
        <f t="shared" si="0"/>
        <v>ok</v>
      </c>
      <c r="M42" s="1" t="str">
        <f t="shared" si="1"/>
        <v>ok</v>
      </c>
      <c r="N42" t="str">
        <f t="shared" si="2"/>
        <v>50m</v>
      </c>
      <c r="O42" s="9">
        <f>COUNTIFS(N$1:N42,"="&amp;N42,G$1:G42,"="&amp;G42)-1</f>
        <v>0</v>
      </c>
      <c r="P42" s="10">
        <f t="shared" si="3"/>
        <v>9.1999999999999993</v>
      </c>
      <c r="Q42" s="11">
        <f t="shared" si="4"/>
        <v>2</v>
      </c>
      <c r="R42" s="4" t="str">
        <f t="shared" si="8"/>
        <v>50mSlower</v>
      </c>
      <c r="S42" t="str">
        <f t="shared" si="5"/>
        <v>Tilly Bennett50mSlower</v>
      </c>
      <c r="T42" s="1">
        <f t="shared" si="6"/>
        <v>9.1999999999999993</v>
      </c>
      <c r="U42">
        <f t="shared" si="7"/>
        <v>3</v>
      </c>
    </row>
    <row r="43" spans="1:21">
      <c r="D43">
        <v>2</v>
      </c>
      <c r="E43">
        <v>3</v>
      </c>
      <c r="F43">
        <v>939</v>
      </c>
      <c r="G43" t="s">
        <v>113</v>
      </c>
      <c r="H43" t="s">
        <v>28</v>
      </c>
      <c r="I43" t="s">
        <v>108</v>
      </c>
      <c r="J43" t="s">
        <v>17</v>
      </c>
      <c r="K43" s="14">
        <v>9.3000000000000007</v>
      </c>
      <c r="L43" s="1" t="str">
        <f t="shared" si="0"/>
        <v>ok</v>
      </c>
      <c r="M43" s="1" t="str">
        <f t="shared" si="1"/>
        <v>ok</v>
      </c>
      <c r="N43" t="str">
        <f t="shared" si="2"/>
        <v>50m</v>
      </c>
      <c r="O43" s="9">
        <f>COUNTIFS(N$1:N43,"="&amp;N43,G$1:G43,"="&amp;G43)-1</f>
        <v>0</v>
      </c>
      <c r="P43" s="10">
        <f t="shared" si="3"/>
        <v>9.3000000000000007</v>
      </c>
      <c r="Q43" s="11">
        <f t="shared" si="4"/>
        <v>1</v>
      </c>
      <c r="R43" s="4" t="str">
        <f t="shared" si="8"/>
        <v>50m</v>
      </c>
      <c r="S43" t="str">
        <f t="shared" si="5"/>
        <v>Indi Harrison-Ruddock50m</v>
      </c>
      <c r="T43" s="1">
        <f t="shared" si="6"/>
        <v>9.3000000000000007</v>
      </c>
      <c r="U43">
        <f t="shared" si="7"/>
        <v>5</v>
      </c>
    </row>
    <row r="44" spans="1:21">
      <c r="D44">
        <v>2</v>
      </c>
      <c r="E44">
        <v>4</v>
      </c>
      <c r="F44">
        <v>935</v>
      </c>
      <c r="G44" t="s">
        <v>109</v>
      </c>
      <c r="H44" t="s">
        <v>28</v>
      </c>
      <c r="I44" t="s">
        <v>108</v>
      </c>
      <c r="J44" t="s">
        <v>79</v>
      </c>
      <c r="K44" s="14">
        <v>9.6</v>
      </c>
      <c r="L44" s="1" t="str">
        <f t="shared" si="0"/>
        <v>ok</v>
      </c>
      <c r="M44" s="1" t="str">
        <f t="shared" si="1"/>
        <v>ok</v>
      </c>
      <c r="N44" t="str">
        <f t="shared" si="2"/>
        <v>50m</v>
      </c>
      <c r="O44" s="9">
        <f>COUNTIFS(N$1:N44,"="&amp;N44,G$1:G44,"="&amp;G44)-1</f>
        <v>0</v>
      </c>
      <c r="P44" s="10">
        <f t="shared" si="3"/>
        <v>9.6</v>
      </c>
      <c r="Q44" s="11">
        <f t="shared" si="4"/>
        <v>1</v>
      </c>
      <c r="R44" s="4" t="str">
        <f t="shared" si="8"/>
        <v>50m</v>
      </c>
      <c r="S44" t="str">
        <f t="shared" si="5"/>
        <v>Willow Cole50m</v>
      </c>
      <c r="T44" s="1">
        <f t="shared" si="6"/>
        <v>9.6</v>
      </c>
      <c r="U44">
        <f t="shared" si="7"/>
        <v>6</v>
      </c>
    </row>
    <row r="45" spans="1:21">
      <c r="D45">
        <v>1</v>
      </c>
      <c r="E45">
        <v>4</v>
      </c>
      <c r="F45">
        <v>936</v>
      </c>
      <c r="G45" t="s">
        <v>110</v>
      </c>
      <c r="H45" t="s">
        <v>28</v>
      </c>
      <c r="I45" t="s">
        <v>108</v>
      </c>
      <c r="J45" t="s">
        <v>62</v>
      </c>
      <c r="K45" s="14">
        <v>9.8000000000000007</v>
      </c>
      <c r="L45" s="1" t="str">
        <f t="shared" si="0"/>
        <v>ok</v>
      </c>
      <c r="M45" s="1" t="str">
        <f t="shared" si="1"/>
        <v>ok</v>
      </c>
      <c r="N45" t="str">
        <f t="shared" si="2"/>
        <v>50m</v>
      </c>
      <c r="O45" s="9">
        <f>COUNTIFS(N$1:N45,"="&amp;N45,G$1:G45,"="&amp;G45)-1</f>
        <v>0</v>
      </c>
      <c r="P45" s="10">
        <f t="shared" si="3"/>
        <v>9.8000000000000007</v>
      </c>
      <c r="Q45" s="11">
        <f t="shared" si="4"/>
        <v>1</v>
      </c>
      <c r="R45" s="4" t="str">
        <f t="shared" si="8"/>
        <v>50m</v>
      </c>
      <c r="S45" t="str">
        <f t="shared" si="5"/>
        <v>Zoe Hawksbee50m</v>
      </c>
      <c r="T45" s="1">
        <f t="shared" si="6"/>
        <v>9.8000000000000007</v>
      </c>
      <c r="U45">
        <f t="shared" si="7"/>
        <v>7</v>
      </c>
    </row>
    <row r="46" spans="1:21">
      <c r="A46" t="s">
        <v>65</v>
      </c>
      <c r="B46" t="s">
        <v>28</v>
      </c>
      <c r="C46" t="s">
        <v>204</v>
      </c>
      <c r="D46">
        <v>1</v>
      </c>
      <c r="E46">
        <v>1</v>
      </c>
      <c r="F46">
        <v>914</v>
      </c>
      <c r="G46" t="s">
        <v>86</v>
      </c>
      <c r="H46" t="s">
        <v>28</v>
      </c>
      <c r="I46" t="s">
        <v>65</v>
      </c>
      <c r="J46" t="s">
        <v>52</v>
      </c>
      <c r="K46" s="14">
        <v>7.4</v>
      </c>
      <c r="L46" s="1" t="str">
        <f t="shared" si="0"/>
        <v>ok</v>
      </c>
      <c r="M46" s="1" t="str">
        <f t="shared" si="1"/>
        <v>ok</v>
      </c>
      <c r="N46" t="str">
        <f t="shared" si="2"/>
        <v>50m</v>
      </c>
      <c r="O46" s="9">
        <f>COUNTIFS(N$1:N46,"="&amp;N46,G$1:G46,"="&amp;G46)-1</f>
        <v>0</v>
      </c>
      <c r="P46" s="10">
        <f t="shared" si="3"/>
        <v>7.4</v>
      </c>
      <c r="Q46" s="11">
        <f t="shared" si="4"/>
        <v>1</v>
      </c>
      <c r="R46" s="4" t="str">
        <f t="shared" si="8"/>
        <v>50m</v>
      </c>
      <c r="S46" t="str">
        <f t="shared" si="5"/>
        <v>Sienna Lavine50m</v>
      </c>
      <c r="T46" s="1">
        <f t="shared" si="6"/>
        <v>7.4</v>
      </c>
      <c r="U46">
        <f t="shared" si="7"/>
        <v>1</v>
      </c>
    </row>
    <row r="47" spans="1:21">
      <c r="D47">
        <v>2</v>
      </c>
      <c r="E47">
        <v>1</v>
      </c>
      <c r="F47">
        <v>908</v>
      </c>
      <c r="G47" t="s">
        <v>78</v>
      </c>
      <c r="H47" t="s">
        <v>28</v>
      </c>
      <c r="I47" t="s">
        <v>65</v>
      </c>
      <c r="J47" t="s">
        <v>79</v>
      </c>
      <c r="K47" s="14">
        <v>7.6</v>
      </c>
      <c r="L47" s="1" t="str">
        <f t="shared" si="0"/>
        <v>ok</v>
      </c>
      <c r="M47" s="1" t="str">
        <f t="shared" si="1"/>
        <v>ok</v>
      </c>
      <c r="N47" t="str">
        <f t="shared" si="2"/>
        <v>50m</v>
      </c>
      <c r="O47" s="9">
        <f>COUNTIFS(N$1:N47,"="&amp;N47,G$1:G47,"="&amp;G47)-1</f>
        <v>0</v>
      </c>
      <c r="P47" s="10">
        <f t="shared" si="3"/>
        <v>7.6</v>
      </c>
      <c r="Q47" s="11">
        <f t="shared" si="4"/>
        <v>1</v>
      </c>
      <c r="R47" s="4" t="str">
        <f t="shared" si="8"/>
        <v>50m</v>
      </c>
      <c r="S47" t="str">
        <f t="shared" si="5"/>
        <v>Amelie Cole50m</v>
      </c>
      <c r="T47" s="1">
        <f t="shared" si="6"/>
        <v>7.6</v>
      </c>
      <c r="U47">
        <f t="shared" si="7"/>
        <v>2</v>
      </c>
    </row>
    <row r="48" spans="1:21">
      <c r="D48">
        <v>5</v>
      </c>
      <c r="E48">
        <v>1</v>
      </c>
      <c r="F48">
        <v>907</v>
      </c>
      <c r="G48" t="s">
        <v>77</v>
      </c>
      <c r="H48" t="s">
        <v>28</v>
      </c>
      <c r="I48" t="s">
        <v>65</v>
      </c>
      <c r="J48" t="s">
        <v>37</v>
      </c>
      <c r="K48" s="14">
        <v>7.6</v>
      </c>
      <c r="L48" s="1" t="str">
        <f t="shared" si="0"/>
        <v>ok</v>
      </c>
      <c r="M48" s="1" t="str">
        <f t="shared" si="1"/>
        <v>ok</v>
      </c>
      <c r="N48" t="str">
        <f t="shared" si="2"/>
        <v>50m</v>
      </c>
      <c r="O48" s="9">
        <f>COUNTIFS(N$1:N48,"="&amp;N48,G$1:G48,"="&amp;G48)-1</f>
        <v>0</v>
      </c>
      <c r="P48" s="10">
        <f t="shared" si="3"/>
        <v>7.6</v>
      </c>
      <c r="Q48" s="11">
        <f t="shared" si="4"/>
        <v>1</v>
      </c>
      <c r="R48" s="4" t="str">
        <f t="shared" si="8"/>
        <v>50m</v>
      </c>
      <c r="S48" t="str">
        <f t="shared" si="5"/>
        <v>Summer Biggs50m</v>
      </c>
      <c r="T48" s="1">
        <f t="shared" si="6"/>
        <v>7.6</v>
      </c>
      <c r="U48">
        <f t="shared" si="7"/>
        <v>2</v>
      </c>
    </row>
    <row r="49" spans="1:21">
      <c r="D49">
        <v>1</v>
      </c>
      <c r="E49">
        <v>2</v>
      </c>
      <c r="F49">
        <v>902</v>
      </c>
      <c r="G49" t="s">
        <v>72</v>
      </c>
      <c r="H49" t="s">
        <v>28</v>
      </c>
      <c r="I49" t="s">
        <v>65</v>
      </c>
      <c r="J49" t="s">
        <v>17</v>
      </c>
      <c r="K49" s="14">
        <v>7.7</v>
      </c>
      <c r="L49" s="1" t="str">
        <f t="shared" si="0"/>
        <v>ok</v>
      </c>
      <c r="M49" s="1" t="str">
        <f t="shared" si="1"/>
        <v>ok</v>
      </c>
      <c r="N49" t="str">
        <f t="shared" si="2"/>
        <v>50m</v>
      </c>
      <c r="O49" s="9">
        <f>COUNTIFS(N$1:N49,"="&amp;N49,G$1:G49,"="&amp;G49)-1</f>
        <v>0</v>
      </c>
      <c r="P49" s="10">
        <f t="shared" si="3"/>
        <v>7.7</v>
      </c>
      <c r="Q49" s="11">
        <f t="shared" si="4"/>
        <v>2</v>
      </c>
      <c r="R49" s="4" t="str">
        <f t="shared" si="8"/>
        <v>50mSlower</v>
      </c>
      <c r="S49" t="str">
        <f t="shared" si="5"/>
        <v>Grace Torossian50mSlower</v>
      </c>
      <c r="T49" s="1">
        <f t="shared" si="6"/>
        <v>7.7</v>
      </c>
      <c r="U49">
        <f t="shared" si="7"/>
        <v>3</v>
      </c>
    </row>
    <row r="50" spans="1:21">
      <c r="D50">
        <v>2</v>
      </c>
      <c r="E50">
        <v>2</v>
      </c>
      <c r="F50">
        <v>906</v>
      </c>
      <c r="G50" t="s">
        <v>76</v>
      </c>
      <c r="H50" t="s">
        <v>28</v>
      </c>
      <c r="I50" t="s">
        <v>65</v>
      </c>
      <c r="J50" t="s">
        <v>17</v>
      </c>
      <c r="K50" s="14">
        <v>7.7</v>
      </c>
      <c r="L50" s="1" t="str">
        <f t="shared" si="0"/>
        <v>ok</v>
      </c>
      <c r="M50" s="1" t="str">
        <f t="shared" si="1"/>
        <v>ok</v>
      </c>
      <c r="N50" t="str">
        <f t="shared" si="2"/>
        <v>50m</v>
      </c>
      <c r="O50" s="9">
        <f>COUNTIFS(N$1:N50,"="&amp;N50,G$1:G50,"="&amp;G50)-1</f>
        <v>0</v>
      </c>
      <c r="P50" s="10">
        <f t="shared" si="3"/>
        <v>7.7</v>
      </c>
      <c r="Q50" s="11">
        <f t="shared" si="4"/>
        <v>1</v>
      </c>
      <c r="R50" s="4" t="str">
        <f t="shared" si="8"/>
        <v>50m</v>
      </c>
      <c r="S50" t="str">
        <f t="shared" si="5"/>
        <v>Matilda Shaw50m</v>
      </c>
      <c r="T50" s="1">
        <f t="shared" si="6"/>
        <v>7.7</v>
      </c>
      <c r="U50">
        <f t="shared" si="7"/>
        <v>5</v>
      </c>
    </row>
    <row r="51" spans="1:21">
      <c r="D51">
        <v>1</v>
      </c>
      <c r="E51">
        <v>3</v>
      </c>
      <c r="F51">
        <v>968</v>
      </c>
      <c r="G51" t="s">
        <v>81</v>
      </c>
      <c r="H51" t="s">
        <v>28</v>
      </c>
      <c r="I51" t="s">
        <v>65</v>
      </c>
      <c r="J51" t="s">
        <v>82</v>
      </c>
      <c r="K51" s="14">
        <v>7.8</v>
      </c>
      <c r="L51" s="1" t="str">
        <f t="shared" si="0"/>
        <v>ok</v>
      </c>
      <c r="M51" s="1" t="str">
        <f t="shared" si="1"/>
        <v>ok</v>
      </c>
      <c r="N51" t="str">
        <f t="shared" si="2"/>
        <v>50m</v>
      </c>
      <c r="O51" s="9">
        <f>COUNTIFS(N$1:N51,"="&amp;N51,G$1:G51,"="&amp;G51)-1</f>
        <v>0</v>
      </c>
      <c r="P51" s="10">
        <f t="shared" si="3"/>
        <v>7.8</v>
      </c>
      <c r="Q51" s="11">
        <f t="shared" si="4"/>
        <v>1</v>
      </c>
      <c r="R51" s="4" t="str">
        <f t="shared" si="8"/>
        <v>50m</v>
      </c>
      <c r="S51" t="str">
        <f t="shared" si="5"/>
        <v>Essie McGarrigle50m</v>
      </c>
      <c r="T51" s="1">
        <f t="shared" si="6"/>
        <v>7.8</v>
      </c>
      <c r="U51">
        <f t="shared" si="7"/>
        <v>6</v>
      </c>
    </row>
    <row r="52" spans="1:21">
      <c r="D52">
        <v>3</v>
      </c>
      <c r="E52">
        <v>1</v>
      </c>
      <c r="F52">
        <v>974</v>
      </c>
      <c r="G52" s="3" t="s">
        <v>145</v>
      </c>
      <c r="H52" t="s">
        <v>28</v>
      </c>
      <c r="I52" t="s">
        <v>65</v>
      </c>
      <c r="J52" t="s">
        <v>17</v>
      </c>
      <c r="K52" s="14">
        <v>8</v>
      </c>
      <c r="L52" s="1" t="str">
        <f t="shared" si="0"/>
        <v>ok</v>
      </c>
      <c r="M52" s="1" t="str">
        <f t="shared" si="1"/>
        <v>ok</v>
      </c>
      <c r="N52" t="str">
        <f t="shared" si="2"/>
        <v>50m</v>
      </c>
      <c r="O52" s="9">
        <f>COUNTIFS(N$1:N52,"="&amp;N52,G$1:G52,"="&amp;G52)-1</f>
        <v>0</v>
      </c>
      <c r="P52" s="10">
        <f t="shared" si="3"/>
        <v>8</v>
      </c>
      <c r="Q52" s="11">
        <f t="shared" si="4"/>
        <v>1</v>
      </c>
      <c r="R52" s="4" t="str">
        <f t="shared" si="8"/>
        <v>50m</v>
      </c>
      <c r="S52" t="str">
        <f t="shared" si="5"/>
        <v>Niamh Thorpe50m</v>
      </c>
      <c r="T52" s="1">
        <f t="shared" si="6"/>
        <v>8</v>
      </c>
      <c r="U52">
        <f t="shared" si="7"/>
        <v>7</v>
      </c>
    </row>
    <row r="53" spans="1:21">
      <c r="D53">
        <v>4</v>
      </c>
      <c r="E53">
        <v>1</v>
      </c>
      <c r="F53">
        <v>200</v>
      </c>
      <c r="G53" t="s">
        <v>69</v>
      </c>
      <c r="H53" t="s">
        <v>28</v>
      </c>
      <c r="I53" t="s">
        <v>65</v>
      </c>
      <c r="J53" t="s">
        <v>10</v>
      </c>
      <c r="K53" s="14">
        <v>8</v>
      </c>
      <c r="L53" s="1" t="str">
        <f t="shared" si="0"/>
        <v>ok</v>
      </c>
      <c r="M53" s="1" t="str">
        <f t="shared" si="1"/>
        <v>ok</v>
      </c>
      <c r="N53" t="str">
        <f t="shared" si="2"/>
        <v>50m</v>
      </c>
      <c r="O53" s="9">
        <f>COUNTIFS(N$1:N53,"="&amp;N53,G$1:G53,"="&amp;G53)-1</f>
        <v>0</v>
      </c>
      <c r="P53" s="10">
        <f t="shared" si="3"/>
        <v>8</v>
      </c>
      <c r="Q53" s="11">
        <f t="shared" si="4"/>
        <v>1</v>
      </c>
      <c r="R53" s="4" t="str">
        <f t="shared" si="8"/>
        <v>50m</v>
      </c>
      <c r="S53" t="str">
        <f t="shared" si="5"/>
        <v>Ezzie Yansaneh50m</v>
      </c>
      <c r="T53" s="1">
        <f t="shared" si="6"/>
        <v>8</v>
      </c>
      <c r="U53">
        <f t="shared" si="7"/>
        <v>7</v>
      </c>
    </row>
    <row r="54" spans="1:21">
      <c r="D54">
        <v>2</v>
      </c>
      <c r="E54">
        <v>3</v>
      </c>
      <c r="F54">
        <v>915</v>
      </c>
      <c r="G54" t="s">
        <v>87</v>
      </c>
      <c r="H54" t="s">
        <v>28</v>
      </c>
      <c r="I54" t="s">
        <v>65</v>
      </c>
      <c r="J54" t="s">
        <v>82</v>
      </c>
      <c r="K54" s="14">
        <v>8.1</v>
      </c>
      <c r="L54" s="1" t="str">
        <f t="shared" si="0"/>
        <v>ok</v>
      </c>
      <c r="M54" s="1" t="str">
        <f t="shared" si="1"/>
        <v>ok</v>
      </c>
      <c r="N54" t="str">
        <f t="shared" si="2"/>
        <v>50m</v>
      </c>
      <c r="O54" s="9">
        <f>COUNTIFS(N$1:N54,"="&amp;N54,G$1:G54,"="&amp;G54)-1</f>
        <v>0</v>
      </c>
      <c r="P54" s="10">
        <f t="shared" si="3"/>
        <v>8.1</v>
      </c>
      <c r="Q54" s="11">
        <f t="shared" si="4"/>
        <v>2</v>
      </c>
      <c r="R54" s="4" t="str">
        <f t="shared" si="8"/>
        <v>50mSlower</v>
      </c>
      <c r="S54" t="str">
        <f t="shared" si="5"/>
        <v>Leticia De Jong50mSlower</v>
      </c>
      <c r="T54" s="1">
        <f t="shared" si="6"/>
        <v>8.1</v>
      </c>
      <c r="U54">
        <f t="shared" si="7"/>
        <v>8</v>
      </c>
    </row>
    <row r="55" spans="1:21">
      <c r="D55">
        <v>1</v>
      </c>
      <c r="E55">
        <v>4</v>
      </c>
      <c r="F55">
        <v>975</v>
      </c>
      <c r="G55" t="s">
        <v>146</v>
      </c>
      <c r="H55" t="s">
        <v>28</v>
      </c>
      <c r="I55" t="s">
        <v>65</v>
      </c>
      <c r="J55" t="s">
        <v>79</v>
      </c>
      <c r="K55" s="14">
        <v>8.4</v>
      </c>
      <c r="L55" s="1" t="str">
        <f t="shared" si="0"/>
        <v>ok</v>
      </c>
      <c r="M55" s="1" t="str">
        <f t="shared" si="1"/>
        <v>ok</v>
      </c>
      <c r="N55" t="str">
        <f t="shared" si="2"/>
        <v>50m</v>
      </c>
      <c r="O55" s="9">
        <f>COUNTIFS(N$1:N55,"="&amp;N55,G$1:G55,"="&amp;G55)-1</f>
        <v>0</v>
      </c>
      <c r="P55" s="10">
        <f t="shared" si="3"/>
        <v>8.4</v>
      </c>
      <c r="Q55" s="11">
        <f t="shared" si="4"/>
        <v>1</v>
      </c>
      <c r="R55" s="4" t="str">
        <f t="shared" si="8"/>
        <v>50m</v>
      </c>
      <c r="S55" t="str">
        <f t="shared" si="5"/>
        <v>Holly Swanborough50m</v>
      </c>
      <c r="T55" s="1">
        <f t="shared" si="6"/>
        <v>8.4</v>
      </c>
      <c r="U55">
        <f t="shared" si="7"/>
        <v>10</v>
      </c>
    </row>
    <row r="56" spans="1:21">
      <c r="D56">
        <v>4</v>
      </c>
      <c r="E56">
        <v>2</v>
      </c>
      <c r="F56">
        <v>199</v>
      </c>
      <c r="G56" t="s">
        <v>67</v>
      </c>
      <c r="H56" t="s">
        <v>28</v>
      </c>
      <c r="I56" t="s">
        <v>65</v>
      </c>
      <c r="J56" t="s">
        <v>68</v>
      </c>
      <c r="K56" s="14">
        <v>8.5</v>
      </c>
      <c r="L56" s="1" t="str">
        <f t="shared" si="0"/>
        <v>ok</v>
      </c>
      <c r="M56" s="1" t="str">
        <f t="shared" si="1"/>
        <v>ok</v>
      </c>
      <c r="N56" t="str">
        <f t="shared" si="2"/>
        <v>50m</v>
      </c>
      <c r="O56" s="9">
        <f>COUNTIFS(N$1:N56,"="&amp;N56,G$1:G56,"="&amp;G56)-1</f>
        <v>0</v>
      </c>
      <c r="P56" s="10">
        <f t="shared" si="3"/>
        <v>8.5</v>
      </c>
      <c r="Q56" s="11">
        <f t="shared" si="4"/>
        <v>1</v>
      </c>
      <c r="R56" s="4" t="str">
        <f t="shared" si="8"/>
        <v>50m</v>
      </c>
      <c r="S56" t="str">
        <f t="shared" si="5"/>
        <v>Lucy Hird50m</v>
      </c>
      <c r="T56" s="1">
        <f t="shared" si="6"/>
        <v>8.5</v>
      </c>
      <c r="U56">
        <f t="shared" si="7"/>
        <v>11</v>
      </c>
    </row>
    <row r="57" spans="1:21">
      <c r="D57">
        <v>2</v>
      </c>
      <c r="E57">
        <v>4</v>
      </c>
      <c r="F57">
        <v>905</v>
      </c>
      <c r="G57" t="s">
        <v>75</v>
      </c>
      <c r="H57" t="s">
        <v>28</v>
      </c>
      <c r="I57" t="s">
        <v>65</v>
      </c>
      <c r="J57" t="s">
        <v>24</v>
      </c>
      <c r="K57" s="14">
        <v>8.6</v>
      </c>
      <c r="L57" s="1" t="str">
        <f t="shared" si="0"/>
        <v>ok</v>
      </c>
      <c r="M57" s="1" t="str">
        <f t="shared" si="1"/>
        <v>ok</v>
      </c>
      <c r="N57" t="str">
        <f t="shared" si="2"/>
        <v>50m</v>
      </c>
      <c r="O57" s="9">
        <f>COUNTIFS(N$1:N57,"="&amp;N57,G$1:G57,"="&amp;G57)-1</f>
        <v>0</v>
      </c>
      <c r="P57" s="10">
        <f t="shared" si="3"/>
        <v>8.6</v>
      </c>
      <c r="Q57" s="11">
        <f t="shared" si="4"/>
        <v>1</v>
      </c>
      <c r="R57" s="4" t="str">
        <f t="shared" si="8"/>
        <v>50m</v>
      </c>
      <c r="S57" t="str">
        <f t="shared" si="5"/>
        <v>Gabrielle Piliponis50m</v>
      </c>
      <c r="T57" s="1">
        <f t="shared" si="6"/>
        <v>8.6</v>
      </c>
      <c r="U57">
        <f t="shared" si="7"/>
        <v>13</v>
      </c>
    </row>
    <row r="58" spans="1:21">
      <c r="D58">
        <v>3</v>
      </c>
      <c r="E58">
        <v>2</v>
      </c>
      <c r="F58">
        <v>913</v>
      </c>
      <c r="G58" t="s">
        <v>85</v>
      </c>
      <c r="H58" t="s">
        <v>28</v>
      </c>
      <c r="I58" t="s">
        <v>65</v>
      </c>
      <c r="J58" t="s">
        <v>82</v>
      </c>
      <c r="K58" s="14">
        <v>8.6</v>
      </c>
      <c r="L58" s="1" t="str">
        <f t="shared" si="0"/>
        <v>ok</v>
      </c>
      <c r="M58" s="1" t="str">
        <f t="shared" si="1"/>
        <v>ok</v>
      </c>
      <c r="N58" t="str">
        <f t="shared" si="2"/>
        <v>50m</v>
      </c>
      <c r="O58" s="9">
        <f>COUNTIFS(N$1:N58,"="&amp;N58,G$1:G58,"="&amp;G58)-1</f>
        <v>0</v>
      </c>
      <c r="P58" s="10">
        <f t="shared" si="3"/>
        <v>8.6</v>
      </c>
      <c r="Q58" s="11">
        <f t="shared" si="4"/>
        <v>1</v>
      </c>
      <c r="R58" s="4" t="str">
        <f t="shared" si="8"/>
        <v>50m</v>
      </c>
      <c r="S58" t="str">
        <f t="shared" si="5"/>
        <v>Martha Gibbs50m</v>
      </c>
      <c r="T58" s="1">
        <f t="shared" si="6"/>
        <v>8.6</v>
      </c>
      <c r="U58">
        <f t="shared" si="7"/>
        <v>13</v>
      </c>
    </row>
    <row r="59" spans="1:21">
      <c r="D59">
        <v>3</v>
      </c>
      <c r="E59">
        <v>3</v>
      </c>
      <c r="F59">
        <v>972</v>
      </c>
      <c r="G59" t="s">
        <v>142</v>
      </c>
      <c r="H59" t="s">
        <v>28</v>
      </c>
      <c r="I59" t="s">
        <v>65</v>
      </c>
      <c r="J59" t="s">
        <v>143</v>
      </c>
      <c r="K59" s="14">
        <v>8.9</v>
      </c>
      <c r="L59" s="1" t="str">
        <f t="shared" si="0"/>
        <v>ok</v>
      </c>
      <c r="M59" s="1" t="str">
        <f t="shared" si="1"/>
        <v>ok</v>
      </c>
      <c r="N59" t="str">
        <f t="shared" si="2"/>
        <v>50m</v>
      </c>
      <c r="O59" s="9">
        <f>COUNTIFS(N$1:N59,"="&amp;N59,G$1:G59,"="&amp;G59)-1</f>
        <v>0</v>
      </c>
      <c r="P59" s="10">
        <f t="shared" si="3"/>
        <v>8.9</v>
      </c>
      <c r="Q59" s="11">
        <f t="shared" si="4"/>
        <v>1</v>
      </c>
      <c r="R59" s="4" t="str">
        <f t="shared" si="8"/>
        <v>50m</v>
      </c>
      <c r="S59" t="str">
        <f t="shared" si="5"/>
        <v>Gabi Lauce50m</v>
      </c>
      <c r="T59" s="1">
        <f t="shared" si="6"/>
        <v>8.9</v>
      </c>
      <c r="U59">
        <f t="shared" si="7"/>
        <v>15</v>
      </c>
    </row>
    <row r="60" spans="1:21">
      <c r="D60">
        <v>5</v>
      </c>
      <c r="E60">
        <v>2</v>
      </c>
      <c r="F60">
        <v>197</v>
      </c>
      <c r="G60" t="s">
        <v>64</v>
      </c>
      <c r="H60" t="s">
        <v>28</v>
      </c>
      <c r="I60" t="s">
        <v>65</v>
      </c>
      <c r="J60" t="s">
        <v>3</v>
      </c>
      <c r="K60" s="14">
        <v>8.9</v>
      </c>
      <c r="L60" s="1" t="str">
        <f t="shared" si="0"/>
        <v>ok</v>
      </c>
      <c r="M60" s="1" t="str">
        <f t="shared" si="1"/>
        <v>ok</v>
      </c>
      <c r="N60" t="str">
        <f t="shared" si="2"/>
        <v>50m</v>
      </c>
      <c r="O60" s="9">
        <f>COUNTIFS(N$1:N60,"="&amp;N60,G$1:G60,"="&amp;G60)-1</f>
        <v>0</v>
      </c>
      <c r="P60" s="10">
        <f t="shared" si="3"/>
        <v>8.9</v>
      </c>
      <c r="Q60" s="11">
        <f t="shared" si="4"/>
        <v>1</v>
      </c>
      <c r="R60" s="4" t="str">
        <f t="shared" si="8"/>
        <v>50m</v>
      </c>
      <c r="S60" t="str">
        <f t="shared" si="5"/>
        <v>Connie Johnson50m</v>
      </c>
      <c r="T60" s="1">
        <f t="shared" si="6"/>
        <v>8.9</v>
      </c>
      <c r="U60">
        <f t="shared" si="7"/>
        <v>15</v>
      </c>
    </row>
    <row r="61" spans="1:21">
      <c r="D61">
        <v>4</v>
      </c>
      <c r="E61">
        <v>3</v>
      </c>
      <c r="F61">
        <v>916</v>
      </c>
      <c r="G61" t="s">
        <v>88</v>
      </c>
      <c r="H61" t="s">
        <v>28</v>
      </c>
      <c r="I61" t="s">
        <v>65</v>
      </c>
      <c r="J61" t="s">
        <v>17</v>
      </c>
      <c r="K61" s="14">
        <v>9.4</v>
      </c>
      <c r="L61" s="1" t="str">
        <f t="shared" si="0"/>
        <v>ok</v>
      </c>
      <c r="M61" s="1" t="str">
        <f t="shared" si="1"/>
        <v>ok</v>
      </c>
      <c r="N61" t="str">
        <f t="shared" si="2"/>
        <v>50m</v>
      </c>
      <c r="O61" s="9">
        <f>COUNTIFS(N$1:N61,"="&amp;N61,G$1:G61,"="&amp;G61)-1</f>
        <v>0</v>
      </c>
      <c r="P61" s="10">
        <f t="shared" si="3"/>
        <v>9.4</v>
      </c>
      <c r="Q61" s="11">
        <f t="shared" si="4"/>
        <v>1</v>
      </c>
      <c r="R61" s="4" t="str">
        <f t="shared" si="8"/>
        <v>50m</v>
      </c>
      <c r="S61" t="str">
        <f t="shared" si="5"/>
        <v>Hannah Adam50m</v>
      </c>
      <c r="T61" s="1">
        <f t="shared" si="6"/>
        <v>9.4</v>
      </c>
      <c r="U61">
        <f t="shared" si="7"/>
        <v>17</v>
      </c>
    </row>
    <row r="62" spans="1:21">
      <c r="D62">
        <v>5</v>
      </c>
      <c r="E62">
        <v>3</v>
      </c>
      <c r="F62">
        <v>969</v>
      </c>
      <c r="G62" t="s">
        <v>74</v>
      </c>
      <c r="H62" t="s">
        <v>28</v>
      </c>
      <c r="I62" t="s">
        <v>65</v>
      </c>
      <c r="J62" t="s">
        <v>10</v>
      </c>
      <c r="K62" s="14">
        <v>9.9</v>
      </c>
      <c r="L62" s="1" t="str">
        <f t="shared" si="0"/>
        <v>ok</v>
      </c>
      <c r="M62" s="1" t="str">
        <f t="shared" si="1"/>
        <v>ok</v>
      </c>
      <c r="N62" t="str">
        <f t="shared" si="2"/>
        <v>50m</v>
      </c>
      <c r="O62" s="9">
        <f>COUNTIFS(N$1:N62,"="&amp;N62,G$1:G62,"="&amp;G62)-1</f>
        <v>0</v>
      </c>
      <c r="P62" s="10">
        <f t="shared" si="3"/>
        <v>9.9</v>
      </c>
      <c r="Q62" s="11">
        <f t="shared" si="4"/>
        <v>1</v>
      </c>
      <c r="R62" s="4" t="str">
        <f t="shared" si="8"/>
        <v>50m</v>
      </c>
      <c r="S62" t="str">
        <f t="shared" si="5"/>
        <v>Ruby Townsend50m</v>
      </c>
      <c r="T62" s="1">
        <f t="shared" si="6"/>
        <v>9.9</v>
      </c>
      <c r="U62">
        <f t="shared" si="7"/>
        <v>18</v>
      </c>
    </row>
    <row r="63" spans="1:21">
      <c r="A63" t="s">
        <v>65</v>
      </c>
      <c r="B63" t="s">
        <v>1</v>
      </c>
      <c r="C63" t="s">
        <v>204</v>
      </c>
      <c r="D63">
        <v>1</v>
      </c>
      <c r="E63">
        <v>1</v>
      </c>
      <c r="F63">
        <v>931</v>
      </c>
      <c r="G63" t="s">
        <v>104</v>
      </c>
      <c r="H63" t="s">
        <v>1</v>
      </c>
      <c r="I63" t="s">
        <v>65</v>
      </c>
      <c r="J63" t="s">
        <v>17</v>
      </c>
      <c r="K63" s="14">
        <v>7.4</v>
      </c>
      <c r="L63" s="1" t="str">
        <f t="shared" si="0"/>
        <v>ok</v>
      </c>
      <c r="M63" s="1" t="str">
        <f t="shared" si="1"/>
        <v>ok</v>
      </c>
      <c r="N63" t="str">
        <f t="shared" si="2"/>
        <v>50m</v>
      </c>
      <c r="O63" s="9">
        <f>COUNTIFS(N$1:N63,"="&amp;N63,G$1:G63,"="&amp;G63)-1</f>
        <v>0</v>
      </c>
      <c r="P63" s="10">
        <f t="shared" si="3"/>
        <v>7.4</v>
      </c>
      <c r="Q63" s="11">
        <f t="shared" si="4"/>
        <v>1</v>
      </c>
      <c r="R63" s="4" t="str">
        <f t="shared" si="8"/>
        <v>50m</v>
      </c>
      <c r="S63" t="str">
        <f t="shared" si="5"/>
        <v>Ethan Ford50m</v>
      </c>
      <c r="T63" s="1">
        <f t="shared" si="6"/>
        <v>7.4</v>
      </c>
      <c r="U63">
        <f t="shared" si="7"/>
        <v>1</v>
      </c>
    </row>
    <row r="64" spans="1:21">
      <c r="D64">
        <v>3</v>
      </c>
      <c r="E64">
        <v>1</v>
      </c>
      <c r="F64">
        <v>919</v>
      </c>
      <c r="G64" t="s">
        <v>91</v>
      </c>
      <c r="H64" t="s">
        <v>1</v>
      </c>
      <c r="I64" t="s">
        <v>65</v>
      </c>
      <c r="J64" t="s">
        <v>17</v>
      </c>
      <c r="K64" s="14">
        <v>7.6</v>
      </c>
      <c r="L64" s="1" t="str">
        <f t="shared" si="0"/>
        <v>ok</v>
      </c>
      <c r="M64" s="1" t="str">
        <f t="shared" si="1"/>
        <v>ok</v>
      </c>
      <c r="N64" t="str">
        <f t="shared" si="2"/>
        <v>50m</v>
      </c>
      <c r="O64" s="9">
        <f>COUNTIFS(N$1:N64,"="&amp;N64,G$1:G64,"="&amp;G64)-1</f>
        <v>0</v>
      </c>
      <c r="P64" s="10">
        <f t="shared" si="3"/>
        <v>7.6</v>
      </c>
      <c r="Q64" s="11">
        <f t="shared" si="4"/>
        <v>1</v>
      </c>
      <c r="R64" s="4" t="str">
        <f t="shared" si="8"/>
        <v>50m</v>
      </c>
      <c r="S64" t="str">
        <f t="shared" si="5"/>
        <v>Tommy Rudd50m</v>
      </c>
      <c r="T64" s="1">
        <f t="shared" si="6"/>
        <v>7.6</v>
      </c>
      <c r="U64">
        <f t="shared" si="7"/>
        <v>2</v>
      </c>
    </row>
    <row r="65" spans="1:21">
      <c r="D65">
        <v>1</v>
      </c>
      <c r="E65">
        <v>2</v>
      </c>
      <c r="F65">
        <v>925</v>
      </c>
      <c r="G65" t="s">
        <v>97</v>
      </c>
      <c r="H65" t="s">
        <v>1</v>
      </c>
      <c r="I65" t="s">
        <v>65</v>
      </c>
      <c r="J65" t="s">
        <v>68</v>
      </c>
      <c r="K65" s="14">
        <v>7.7</v>
      </c>
      <c r="L65" s="1" t="str">
        <f t="shared" si="0"/>
        <v>ok</v>
      </c>
      <c r="M65" s="1" t="str">
        <f t="shared" si="1"/>
        <v>ok</v>
      </c>
      <c r="N65" t="str">
        <f t="shared" si="2"/>
        <v>50m</v>
      </c>
      <c r="O65" s="9">
        <f>COUNTIFS(N$1:N65,"="&amp;N65,G$1:G65,"="&amp;G65)-1</f>
        <v>0</v>
      </c>
      <c r="P65" s="10">
        <f t="shared" si="3"/>
        <v>7.7</v>
      </c>
      <c r="Q65" s="11">
        <f t="shared" si="4"/>
        <v>1</v>
      </c>
      <c r="R65" s="4" t="str">
        <f t="shared" si="8"/>
        <v>50m</v>
      </c>
      <c r="S65" t="str">
        <f t="shared" si="5"/>
        <v>Kieran Hird50m</v>
      </c>
      <c r="T65" s="1">
        <f t="shared" si="6"/>
        <v>7.7</v>
      </c>
      <c r="U65">
        <f t="shared" si="7"/>
        <v>3</v>
      </c>
    </row>
    <row r="66" spans="1:21">
      <c r="D66">
        <v>3</v>
      </c>
      <c r="E66">
        <v>2</v>
      </c>
      <c r="F66">
        <v>961</v>
      </c>
      <c r="G66" t="s">
        <v>136</v>
      </c>
      <c r="H66" t="s">
        <v>1</v>
      </c>
      <c r="I66" t="s">
        <v>65</v>
      </c>
      <c r="J66" t="s">
        <v>17</v>
      </c>
      <c r="K66" s="14">
        <v>7.7</v>
      </c>
      <c r="L66" s="1" t="str">
        <f t="shared" ref="L66:L129" si="9">IF(G66="","blank",IF(ISNA(VLOOKUP(G66,Entry_names,1,FALSE)),"error","ok"))</f>
        <v>ok</v>
      </c>
      <c r="M66" s="1" t="str">
        <f t="shared" ref="M66:M129" si="10">IF(G66="","blank",IF(VLOOKUP(G66,Entry_names,20,FALSE)=I66,"ok","error"))</f>
        <v>ok</v>
      </c>
      <c r="N66" t="str">
        <f t="shared" ref="N66:N129" si="11">IF(C66="",N65,TRIM(LEFT(C66,4)))</f>
        <v>50m</v>
      </c>
      <c r="O66" s="9">
        <f>COUNTIFS(N$1:N66,"="&amp;N66,G$1:G66,"="&amp;G66)-1</f>
        <v>0</v>
      </c>
      <c r="P66" s="10">
        <f t="shared" ref="P66:P129" si="12">IF(K66=0,0,K66+O66/10000)</f>
        <v>7.7</v>
      </c>
      <c r="Q66" s="11">
        <f t="shared" ref="Q66:Q129" si="13">COUNTIFS(G$1:G$999,"="&amp;G66,N$1:N$999,"="&amp;N66,P$1:P$999,"&lt;"&amp;P66)+1</f>
        <v>1</v>
      </c>
      <c r="R66" s="4" t="str">
        <f t="shared" si="8"/>
        <v>50m</v>
      </c>
      <c r="S66" t="str">
        <f t="shared" ref="S66:S129" si="14">G66&amp;R66</f>
        <v>Timothy Akintolu50m</v>
      </c>
      <c r="T66" s="1">
        <f t="shared" ref="T66:T129" si="15">K66</f>
        <v>7.7</v>
      </c>
      <c r="U66">
        <f t="shared" ref="U66:U129" si="16">COUNTIFS(H$1:H$999,"="&amp;H66,I$1:I$999,"="&amp;I66,R$1:R$999,"="&amp;R66,T$1:T$999,"&lt;"&amp;T66)+1</f>
        <v>3</v>
      </c>
    </row>
    <row r="67" spans="1:21">
      <c r="D67">
        <v>4</v>
      </c>
      <c r="E67">
        <v>1</v>
      </c>
      <c r="F67">
        <v>924</v>
      </c>
      <c r="G67" t="s">
        <v>96</v>
      </c>
      <c r="H67" t="s">
        <v>1</v>
      </c>
      <c r="I67" t="s">
        <v>65</v>
      </c>
      <c r="J67" t="s">
        <v>3</v>
      </c>
      <c r="K67" s="14">
        <v>7.9</v>
      </c>
      <c r="L67" s="1" t="str">
        <f t="shared" si="9"/>
        <v>ok</v>
      </c>
      <c r="M67" s="1" t="str">
        <f t="shared" si="10"/>
        <v>ok</v>
      </c>
      <c r="N67" t="str">
        <f t="shared" si="11"/>
        <v>50m</v>
      </c>
      <c r="O67" s="9">
        <f>COUNTIFS(N$1:N67,"="&amp;N67,G$1:G67,"="&amp;G67)-1</f>
        <v>0</v>
      </c>
      <c r="P67" s="10">
        <f t="shared" si="12"/>
        <v>7.9</v>
      </c>
      <c r="Q67" s="11">
        <f t="shared" si="13"/>
        <v>1</v>
      </c>
      <c r="R67" s="4" t="str">
        <f t="shared" ref="R67:R130" si="17">N67&amp;IF(Q67&gt;1,"Slower","")</f>
        <v>50m</v>
      </c>
      <c r="S67" t="str">
        <f t="shared" si="14"/>
        <v>Jacob Jones50m</v>
      </c>
      <c r="T67" s="1">
        <f t="shared" si="15"/>
        <v>7.9</v>
      </c>
      <c r="U67">
        <f t="shared" si="16"/>
        <v>5</v>
      </c>
    </row>
    <row r="68" spans="1:21">
      <c r="D68">
        <v>2</v>
      </c>
      <c r="E68">
        <v>1</v>
      </c>
      <c r="F68">
        <v>922</v>
      </c>
      <c r="G68" t="s">
        <v>94</v>
      </c>
      <c r="H68" t="s">
        <v>1</v>
      </c>
      <c r="I68" t="s">
        <v>65</v>
      </c>
      <c r="J68" t="s">
        <v>17</v>
      </c>
      <c r="K68" s="14">
        <v>8</v>
      </c>
      <c r="L68" s="1" t="str">
        <f t="shared" si="9"/>
        <v>ok</v>
      </c>
      <c r="M68" s="1" t="str">
        <f t="shared" si="10"/>
        <v>ok</v>
      </c>
      <c r="N68" t="str">
        <f t="shared" si="11"/>
        <v>50m</v>
      </c>
      <c r="O68" s="9">
        <f>COUNTIFS(N$1:N68,"="&amp;N68,G$1:G68,"="&amp;G68)-1</f>
        <v>0</v>
      </c>
      <c r="P68" s="10">
        <f t="shared" si="12"/>
        <v>8</v>
      </c>
      <c r="Q68" s="11">
        <f t="shared" si="13"/>
        <v>1</v>
      </c>
      <c r="R68" s="4" t="str">
        <f t="shared" si="17"/>
        <v>50m</v>
      </c>
      <c r="S68" t="str">
        <f t="shared" si="14"/>
        <v>Lochlan Ruddock50m</v>
      </c>
      <c r="T68" s="1">
        <f t="shared" si="15"/>
        <v>8</v>
      </c>
      <c r="U68">
        <f t="shared" si="16"/>
        <v>6</v>
      </c>
    </row>
    <row r="69" spans="1:21">
      <c r="D69">
        <v>1</v>
      </c>
      <c r="E69">
        <v>3</v>
      </c>
      <c r="F69">
        <v>926</v>
      </c>
      <c r="G69" t="s">
        <v>98</v>
      </c>
      <c r="H69" t="s">
        <v>1</v>
      </c>
      <c r="I69" t="s">
        <v>65</v>
      </c>
      <c r="J69" t="s">
        <v>26</v>
      </c>
      <c r="K69" s="14">
        <v>8.1</v>
      </c>
      <c r="L69" s="1" t="str">
        <f t="shared" si="9"/>
        <v>ok</v>
      </c>
      <c r="M69" s="1" t="str">
        <f t="shared" si="10"/>
        <v>ok</v>
      </c>
      <c r="N69" t="str">
        <f t="shared" si="11"/>
        <v>50m</v>
      </c>
      <c r="O69" s="9">
        <f>COUNTIFS(N$1:N69,"="&amp;N69,G$1:G69,"="&amp;G69)-1</f>
        <v>0</v>
      </c>
      <c r="P69" s="10">
        <f t="shared" si="12"/>
        <v>8.1</v>
      </c>
      <c r="Q69" s="11">
        <f t="shared" si="13"/>
        <v>1</v>
      </c>
      <c r="R69" s="4" t="str">
        <f t="shared" si="17"/>
        <v>50m</v>
      </c>
      <c r="S69" t="str">
        <f t="shared" si="14"/>
        <v>Frankie Fox50m</v>
      </c>
      <c r="T69" s="1">
        <f t="shared" si="15"/>
        <v>8.1</v>
      </c>
      <c r="U69">
        <f t="shared" si="16"/>
        <v>7</v>
      </c>
    </row>
    <row r="70" spans="1:21">
      <c r="D70">
        <v>1</v>
      </c>
      <c r="E70">
        <v>4</v>
      </c>
      <c r="F70">
        <v>930</v>
      </c>
      <c r="G70" t="s">
        <v>103</v>
      </c>
      <c r="H70" t="s">
        <v>1</v>
      </c>
      <c r="I70" t="s">
        <v>65</v>
      </c>
      <c r="J70" t="s">
        <v>7</v>
      </c>
      <c r="K70" s="14">
        <v>8.1</v>
      </c>
      <c r="L70" s="1" t="str">
        <f t="shared" si="9"/>
        <v>ok</v>
      </c>
      <c r="M70" s="1" t="str">
        <f t="shared" si="10"/>
        <v>ok</v>
      </c>
      <c r="N70" t="str">
        <f t="shared" si="11"/>
        <v>50m</v>
      </c>
      <c r="O70" s="9">
        <f>COUNTIFS(N$1:N70,"="&amp;N70,G$1:G70,"="&amp;G70)-1</f>
        <v>0</v>
      </c>
      <c r="P70" s="10">
        <f t="shared" si="12"/>
        <v>8.1</v>
      </c>
      <c r="Q70" s="11">
        <f t="shared" si="13"/>
        <v>1</v>
      </c>
      <c r="R70" s="4" t="str">
        <f t="shared" si="17"/>
        <v>50m</v>
      </c>
      <c r="S70" t="str">
        <f t="shared" si="14"/>
        <v>Dante Simpson50m</v>
      </c>
      <c r="T70" s="1">
        <f t="shared" si="15"/>
        <v>8.1</v>
      </c>
      <c r="U70">
        <f t="shared" si="16"/>
        <v>7</v>
      </c>
    </row>
    <row r="71" spans="1:21">
      <c r="D71">
        <v>4</v>
      </c>
      <c r="E71">
        <v>2</v>
      </c>
      <c r="F71">
        <v>966</v>
      </c>
      <c r="G71" t="s">
        <v>141</v>
      </c>
      <c r="H71" t="s">
        <v>1</v>
      </c>
      <c r="I71" t="s">
        <v>65</v>
      </c>
      <c r="J71" t="s">
        <v>17</v>
      </c>
      <c r="K71" s="14">
        <v>8.1999999999999993</v>
      </c>
      <c r="L71" s="1" t="str">
        <f t="shared" si="9"/>
        <v>ok</v>
      </c>
      <c r="M71" s="1" t="str">
        <f t="shared" si="10"/>
        <v>ok</v>
      </c>
      <c r="N71" t="str">
        <f t="shared" si="11"/>
        <v>50m</v>
      </c>
      <c r="O71" s="9">
        <f>COUNTIFS(N$1:N71,"="&amp;N71,G$1:G71,"="&amp;G71)-1</f>
        <v>0</v>
      </c>
      <c r="P71" s="10">
        <f t="shared" si="12"/>
        <v>8.1999999999999993</v>
      </c>
      <c r="Q71" s="11">
        <f t="shared" si="13"/>
        <v>1</v>
      </c>
      <c r="R71" s="4" t="str">
        <f t="shared" si="17"/>
        <v>50m</v>
      </c>
      <c r="S71" t="str">
        <f t="shared" si="14"/>
        <v>Jeremiah Abuede50m</v>
      </c>
      <c r="T71" s="1">
        <f t="shared" si="15"/>
        <v>8.1999999999999993</v>
      </c>
      <c r="U71">
        <f t="shared" si="16"/>
        <v>9</v>
      </c>
    </row>
    <row r="72" spans="1:21">
      <c r="D72">
        <v>2</v>
      </c>
      <c r="E72">
        <v>2</v>
      </c>
      <c r="F72">
        <v>928</v>
      </c>
      <c r="G72" t="s">
        <v>101</v>
      </c>
      <c r="H72" t="s">
        <v>1</v>
      </c>
      <c r="I72" t="s">
        <v>65</v>
      </c>
      <c r="J72" t="s">
        <v>26</v>
      </c>
      <c r="K72" s="14">
        <v>8.4</v>
      </c>
      <c r="L72" s="1" t="str">
        <f t="shared" si="9"/>
        <v>ok</v>
      </c>
      <c r="M72" s="1" t="str">
        <f t="shared" si="10"/>
        <v>ok</v>
      </c>
      <c r="N72" t="str">
        <f t="shared" si="11"/>
        <v>50m</v>
      </c>
      <c r="O72" s="9">
        <f>COUNTIFS(N$1:N72,"="&amp;N72,G$1:G72,"="&amp;G72)-1</f>
        <v>0</v>
      </c>
      <c r="P72" s="10">
        <f t="shared" si="12"/>
        <v>8.4</v>
      </c>
      <c r="Q72" s="11">
        <f t="shared" si="13"/>
        <v>1</v>
      </c>
      <c r="R72" s="4" t="str">
        <f t="shared" si="17"/>
        <v>50m</v>
      </c>
      <c r="S72" t="str">
        <f t="shared" si="14"/>
        <v>Max French50m</v>
      </c>
      <c r="T72" s="1">
        <f t="shared" si="15"/>
        <v>8.4</v>
      </c>
      <c r="U72">
        <f t="shared" si="16"/>
        <v>10</v>
      </c>
    </row>
    <row r="73" spans="1:21">
      <c r="D73">
        <v>2</v>
      </c>
      <c r="E73">
        <v>3</v>
      </c>
      <c r="F73">
        <v>920</v>
      </c>
      <c r="G73" t="s">
        <v>92</v>
      </c>
      <c r="H73" t="s">
        <v>1</v>
      </c>
      <c r="I73" t="s">
        <v>65</v>
      </c>
      <c r="J73" t="s">
        <v>17</v>
      </c>
      <c r="K73" s="14">
        <v>8.5</v>
      </c>
      <c r="L73" s="1" t="str">
        <f t="shared" si="9"/>
        <v>ok</v>
      </c>
      <c r="M73" s="1" t="str">
        <f t="shared" si="10"/>
        <v>ok</v>
      </c>
      <c r="N73" t="str">
        <f t="shared" si="11"/>
        <v>50m</v>
      </c>
      <c r="O73" s="9">
        <f>COUNTIFS(N$1:N73,"="&amp;N73,G$1:G73,"="&amp;G73)-1</f>
        <v>0</v>
      </c>
      <c r="P73" s="10">
        <f t="shared" si="12"/>
        <v>8.5</v>
      </c>
      <c r="Q73" s="11">
        <f t="shared" si="13"/>
        <v>1</v>
      </c>
      <c r="R73" s="4" t="str">
        <f t="shared" si="17"/>
        <v>50m</v>
      </c>
      <c r="S73" t="str">
        <f t="shared" si="14"/>
        <v>William Thornton50m</v>
      </c>
      <c r="T73" s="1">
        <f t="shared" si="15"/>
        <v>8.5</v>
      </c>
      <c r="U73">
        <f t="shared" si="16"/>
        <v>11</v>
      </c>
    </row>
    <row r="74" spans="1:21">
      <c r="D74">
        <v>3</v>
      </c>
      <c r="E74">
        <v>3</v>
      </c>
      <c r="F74">
        <v>923</v>
      </c>
      <c r="G74" t="s">
        <v>95</v>
      </c>
      <c r="H74" t="s">
        <v>1</v>
      </c>
      <c r="I74" t="s">
        <v>65</v>
      </c>
      <c r="J74" t="s">
        <v>26</v>
      </c>
      <c r="K74" s="14">
        <v>9</v>
      </c>
      <c r="L74" s="1" t="str">
        <f t="shared" si="9"/>
        <v>ok</v>
      </c>
      <c r="M74" s="1" t="str">
        <f t="shared" si="10"/>
        <v>ok</v>
      </c>
      <c r="N74" t="str">
        <f t="shared" si="11"/>
        <v>50m</v>
      </c>
      <c r="O74" s="9">
        <f>COUNTIFS(N$1:N74,"="&amp;N74,G$1:G74,"="&amp;G74)-1</f>
        <v>0</v>
      </c>
      <c r="P74" s="10">
        <f t="shared" si="12"/>
        <v>9</v>
      </c>
      <c r="Q74" s="11">
        <f t="shared" si="13"/>
        <v>1</v>
      </c>
      <c r="R74" s="4" t="str">
        <f t="shared" si="17"/>
        <v>50m</v>
      </c>
      <c r="S74" t="str">
        <f t="shared" si="14"/>
        <v>Diego Piana50m</v>
      </c>
      <c r="T74" s="1">
        <f t="shared" si="15"/>
        <v>9</v>
      </c>
      <c r="U74">
        <f t="shared" si="16"/>
        <v>12</v>
      </c>
    </row>
    <row r="75" spans="1:21">
      <c r="D75">
        <v>2</v>
      </c>
      <c r="E75">
        <v>4</v>
      </c>
      <c r="F75">
        <v>967</v>
      </c>
      <c r="G75" t="s">
        <v>135</v>
      </c>
      <c r="H75" t="s">
        <v>1</v>
      </c>
      <c r="I75" s="3" t="s">
        <v>65</v>
      </c>
      <c r="J75" t="s">
        <v>10</v>
      </c>
      <c r="K75" s="14">
        <v>9.1</v>
      </c>
      <c r="L75" s="1" t="str">
        <f t="shared" si="9"/>
        <v>ok</v>
      </c>
      <c r="M75" s="1" t="str">
        <f t="shared" si="10"/>
        <v>ok</v>
      </c>
      <c r="N75" t="str">
        <f t="shared" si="11"/>
        <v>50m</v>
      </c>
      <c r="O75" s="9">
        <f>COUNTIFS(N$1:N75,"="&amp;N75,G$1:G75,"="&amp;G75)-1</f>
        <v>0</v>
      </c>
      <c r="P75" s="10">
        <f t="shared" si="12"/>
        <v>9.1</v>
      </c>
      <c r="Q75" s="11">
        <f t="shared" si="13"/>
        <v>1</v>
      </c>
      <c r="R75" s="4" t="str">
        <f t="shared" si="17"/>
        <v>50m</v>
      </c>
      <c r="S75" t="str">
        <f t="shared" si="14"/>
        <v>Finlay Thornhill50m</v>
      </c>
      <c r="T75" s="1">
        <f t="shared" si="15"/>
        <v>9.1</v>
      </c>
      <c r="U75">
        <f t="shared" si="16"/>
        <v>13</v>
      </c>
    </row>
    <row r="76" spans="1:21">
      <c r="D76">
        <v>4</v>
      </c>
      <c r="E76">
        <v>3</v>
      </c>
      <c r="F76">
        <v>929</v>
      </c>
      <c r="G76" t="s">
        <v>102</v>
      </c>
      <c r="H76" t="s">
        <v>1</v>
      </c>
      <c r="I76" t="s">
        <v>65</v>
      </c>
      <c r="J76" t="s">
        <v>17</v>
      </c>
      <c r="K76" s="14">
        <v>9.4</v>
      </c>
      <c r="L76" s="1" t="str">
        <f t="shared" si="9"/>
        <v>ok</v>
      </c>
      <c r="M76" s="1" t="str">
        <f t="shared" si="10"/>
        <v>ok</v>
      </c>
      <c r="N76" t="str">
        <f t="shared" si="11"/>
        <v>50m</v>
      </c>
      <c r="O76" s="9">
        <f>COUNTIFS(N$1:N76,"="&amp;N76,G$1:G76,"="&amp;G76)-1</f>
        <v>0</v>
      </c>
      <c r="P76" s="10">
        <f t="shared" si="12"/>
        <v>9.4</v>
      </c>
      <c r="Q76" s="11">
        <f t="shared" si="13"/>
        <v>1</v>
      </c>
      <c r="R76" s="4" t="str">
        <f t="shared" si="17"/>
        <v>50m</v>
      </c>
      <c r="S76" t="str">
        <f t="shared" si="14"/>
        <v>Thomas Petzold50m</v>
      </c>
      <c r="T76" s="1">
        <f t="shared" si="15"/>
        <v>9.4</v>
      </c>
      <c r="U76">
        <f t="shared" si="16"/>
        <v>14</v>
      </c>
    </row>
    <row r="77" spans="1:21">
      <c r="A77" t="s">
        <v>108</v>
      </c>
      <c r="B77" t="s">
        <v>1</v>
      </c>
      <c r="C77" t="s">
        <v>204</v>
      </c>
      <c r="D77">
        <v>1</v>
      </c>
      <c r="E77">
        <v>1</v>
      </c>
      <c r="F77">
        <v>947</v>
      </c>
      <c r="G77" t="s">
        <v>122</v>
      </c>
      <c r="H77" t="s">
        <v>1</v>
      </c>
      <c r="I77" t="s">
        <v>108</v>
      </c>
      <c r="J77" t="s">
        <v>17</v>
      </c>
      <c r="K77" s="14">
        <v>7.5</v>
      </c>
      <c r="L77" s="1" t="str">
        <f t="shared" si="9"/>
        <v>ok</v>
      </c>
      <c r="M77" s="1" t="str">
        <f t="shared" si="10"/>
        <v>ok</v>
      </c>
      <c r="N77" t="str">
        <f t="shared" si="11"/>
        <v>50m</v>
      </c>
      <c r="O77" s="9">
        <f>COUNTIFS(N$1:N77,"="&amp;N77,G$1:G77,"="&amp;G77)-1</f>
        <v>0</v>
      </c>
      <c r="P77" s="10">
        <f t="shared" si="12"/>
        <v>7.5</v>
      </c>
      <c r="Q77" s="11">
        <f t="shared" si="13"/>
        <v>1</v>
      </c>
      <c r="R77" s="4" t="str">
        <f t="shared" si="17"/>
        <v>50m</v>
      </c>
      <c r="S77" t="str">
        <f t="shared" si="14"/>
        <v>Arthur Simpson50m</v>
      </c>
      <c r="T77" s="1">
        <f t="shared" si="15"/>
        <v>7.5</v>
      </c>
      <c r="U77">
        <f t="shared" si="16"/>
        <v>1</v>
      </c>
    </row>
    <row r="78" spans="1:21">
      <c r="D78">
        <v>1</v>
      </c>
      <c r="E78">
        <v>2</v>
      </c>
      <c r="F78">
        <v>949</v>
      </c>
      <c r="G78" t="s">
        <v>124</v>
      </c>
      <c r="H78" t="s">
        <v>1</v>
      </c>
      <c r="I78" t="s">
        <v>108</v>
      </c>
      <c r="J78" t="s">
        <v>17</v>
      </c>
      <c r="K78" s="14">
        <v>8.1999999999999993</v>
      </c>
      <c r="L78" s="1" t="str">
        <f t="shared" si="9"/>
        <v>ok</v>
      </c>
      <c r="M78" s="1" t="str">
        <f t="shared" si="10"/>
        <v>ok</v>
      </c>
      <c r="N78" t="str">
        <f t="shared" si="11"/>
        <v>50m</v>
      </c>
      <c r="O78" s="9">
        <f>COUNTIFS(N$1:N78,"="&amp;N78,G$1:G78,"="&amp;G78)-1</f>
        <v>0</v>
      </c>
      <c r="P78" s="10">
        <f t="shared" si="12"/>
        <v>8.1999999999999993</v>
      </c>
      <c r="Q78" s="11">
        <f t="shared" si="13"/>
        <v>2</v>
      </c>
      <c r="R78" s="4" t="str">
        <f t="shared" si="17"/>
        <v>50mSlower</v>
      </c>
      <c r="S78" t="str">
        <f t="shared" si="14"/>
        <v>Knowledge Jonusa50mSlower</v>
      </c>
      <c r="T78" s="1">
        <f t="shared" si="15"/>
        <v>8.1999999999999993</v>
      </c>
      <c r="U78">
        <f t="shared" si="16"/>
        <v>2</v>
      </c>
    </row>
    <row r="79" spans="1:21">
      <c r="D79">
        <v>1</v>
      </c>
      <c r="E79">
        <v>3</v>
      </c>
      <c r="F79">
        <v>944</v>
      </c>
      <c r="G79" t="s">
        <v>119</v>
      </c>
      <c r="H79" t="s">
        <v>1</v>
      </c>
      <c r="I79" t="s">
        <v>108</v>
      </c>
      <c r="J79" t="s">
        <v>68</v>
      </c>
      <c r="K79" s="14">
        <v>8.5</v>
      </c>
      <c r="L79" s="1" t="str">
        <f t="shared" si="9"/>
        <v>ok</v>
      </c>
      <c r="M79" s="1" t="str">
        <f t="shared" si="10"/>
        <v>ok</v>
      </c>
      <c r="N79" t="str">
        <f t="shared" si="11"/>
        <v>50m</v>
      </c>
      <c r="O79" s="9">
        <f>COUNTIFS(N$1:N79,"="&amp;N79,G$1:G79,"="&amp;G79)-1</f>
        <v>0</v>
      </c>
      <c r="P79" s="10">
        <f t="shared" si="12"/>
        <v>8.5</v>
      </c>
      <c r="Q79" s="11">
        <f t="shared" si="13"/>
        <v>1</v>
      </c>
      <c r="R79" s="4" t="str">
        <f t="shared" si="17"/>
        <v>50m</v>
      </c>
      <c r="S79" t="str">
        <f t="shared" si="14"/>
        <v>Joshua Myers50m</v>
      </c>
      <c r="T79" s="1">
        <f t="shared" si="15"/>
        <v>8.5</v>
      </c>
      <c r="U79">
        <f t="shared" si="16"/>
        <v>3</v>
      </c>
    </row>
    <row r="80" spans="1:21">
      <c r="D80">
        <v>5</v>
      </c>
      <c r="E80">
        <v>1</v>
      </c>
      <c r="F80">
        <v>965</v>
      </c>
      <c r="G80" t="s">
        <v>140</v>
      </c>
      <c r="H80" t="s">
        <v>1</v>
      </c>
      <c r="I80" t="s">
        <v>108</v>
      </c>
      <c r="J80" t="s">
        <v>17</v>
      </c>
      <c r="K80" s="14">
        <v>8.5</v>
      </c>
      <c r="L80" s="1" t="str">
        <f t="shared" si="9"/>
        <v>ok</v>
      </c>
      <c r="M80" s="1" t="str">
        <f t="shared" si="10"/>
        <v>ok</v>
      </c>
      <c r="N80" t="str">
        <f t="shared" si="11"/>
        <v>50m</v>
      </c>
      <c r="O80" s="9">
        <f>COUNTIFS(N$1:N80,"="&amp;N80,G$1:G80,"="&amp;G80)-1</f>
        <v>0</v>
      </c>
      <c r="P80" s="10">
        <f t="shared" si="12"/>
        <v>8.5</v>
      </c>
      <c r="Q80" s="11">
        <f t="shared" si="13"/>
        <v>1</v>
      </c>
      <c r="R80" s="4" t="str">
        <f t="shared" si="17"/>
        <v>50m</v>
      </c>
      <c r="S80" t="str">
        <f t="shared" si="14"/>
        <v>Oliver Standage50m</v>
      </c>
      <c r="T80" s="1">
        <f t="shared" si="15"/>
        <v>8.5</v>
      </c>
      <c r="U80">
        <f t="shared" si="16"/>
        <v>3</v>
      </c>
    </row>
    <row r="81" spans="1:21">
      <c r="D81">
        <v>2</v>
      </c>
      <c r="E81">
        <v>1</v>
      </c>
      <c r="F81">
        <v>945</v>
      </c>
      <c r="G81" t="s">
        <v>120</v>
      </c>
      <c r="H81" t="s">
        <v>1</v>
      </c>
      <c r="I81" t="s">
        <v>108</v>
      </c>
      <c r="J81" t="s">
        <v>17</v>
      </c>
      <c r="K81" s="14">
        <v>8.6</v>
      </c>
      <c r="L81" s="1" t="str">
        <f t="shared" si="9"/>
        <v>ok</v>
      </c>
      <c r="M81" s="1" t="str">
        <f t="shared" si="10"/>
        <v>ok</v>
      </c>
      <c r="N81" t="str">
        <f t="shared" si="11"/>
        <v>50m</v>
      </c>
      <c r="O81" s="9">
        <f>COUNTIFS(N$1:N81,"="&amp;N81,G$1:G81,"="&amp;G81)-1</f>
        <v>0</v>
      </c>
      <c r="P81" s="10">
        <f t="shared" si="12"/>
        <v>8.6</v>
      </c>
      <c r="Q81" s="11">
        <f t="shared" si="13"/>
        <v>1</v>
      </c>
      <c r="R81" s="4" t="str">
        <f t="shared" si="17"/>
        <v>50m</v>
      </c>
      <c r="S81" t="str">
        <f t="shared" si="14"/>
        <v>Harry Jackson50m</v>
      </c>
      <c r="T81" s="1">
        <f t="shared" si="15"/>
        <v>8.6</v>
      </c>
      <c r="U81">
        <f t="shared" si="16"/>
        <v>6</v>
      </c>
    </row>
    <row r="82" spans="1:21">
      <c r="D82">
        <v>4</v>
      </c>
      <c r="E82">
        <v>1</v>
      </c>
      <c r="F82">
        <v>952</v>
      </c>
      <c r="G82" t="s">
        <v>127</v>
      </c>
      <c r="H82" t="s">
        <v>1</v>
      </c>
      <c r="I82" t="s">
        <v>108</v>
      </c>
      <c r="J82" t="s">
        <v>17</v>
      </c>
      <c r="K82" s="14">
        <v>8.6</v>
      </c>
      <c r="L82" s="1" t="str">
        <f t="shared" si="9"/>
        <v>ok</v>
      </c>
      <c r="M82" s="1" t="str">
        <f t="shared" si="10"/>
        <v>ok</v>
      </c>
      <c r="N82" t="str">
        <f t="shared" si="11"/>
        <v>50m</v>
      </c>
      <c r="O82" s="9">
        <f>COUNTIFS(N$1:N82,"="&amp;N82,G$1:G82,"="&amp;G82)-1</f>
        <v>0</v>
      </c>
      <c r="P82" s="10">
        <f t="shared" si="12"/>
        <v>8.6</v>
      </c>
      <c r="Q82" s="11">
        <f t="shared" si="13"/>
        <v>2</v>
      </c>
      <c r="R82" s="4" t="str">
        <f t="shared" si="17"/>
        <v>50mSlower</v>
      </c>
      <c r="S82" t="str">
        <f t="shared" si="14"/>
        <v>Isaac Ford50mSlower</v>
      </c>
      <c r="T82" s="1">
        <f t="shared" si="15"/>
        <v>8.6</v>
      </c>
      <c r="U82">
        <f t="shared" si="16"/>
        <v>3</v>
      </c>
    </row>
    <row r="83" spans="1:21">
      <c r="D83">
        <v>4</v>
      </c>
      <c r="E83">
        <v>2</v>
      </c>
      <c r="F83">
        <v>962</v>
      </c>
      <c r="G83" t="s">
        <v>137</v>
      </c>
      <c r="H83" t="s">
        <v>1</v>
      </c>
      <c r="I83" t="s">
        <v>108</v>
      </c>
      <c r="J83" t="s">
        <v>17</v>
      </c>
      <c r="K83" s="14">
        <v>8.6</v>
      </c>
      <c r="L83" s="1" t="str">
        <f t="shared" si="9"/>
        <v>ok</v>
      </c>
      <c r="M83" s="1" t="str">
        <f t="shared" si="10"/>
        <v>ok</v>
      </c>
      <c r="N83" t="str">
        <f t="shared" si="11"/>
        <v>50m</v>
      </c>
      <c r="O83" s="9">
        <f>COUNTIFS(N$1:N83,"="&amp;N83,G$1:G83,"="&amp;G83)-1</f>
        <v>0</v>
      </c>
      <c r="P83" s="10">
        <f t="shared" si="12"/>
        <v>8.6</v>
      </c>
      <c r="Q83" s="11">
        <f t="shared" si="13"/>
        <v>1</v>
      </c>
      <c r="R83" s="4" t="str">
        <f t="shared" si="17"/>
        <v>50m</v>
      </c>
      <c r="S83" t="str">
        <f t="shared" si="14"/>
        <v>Isaac Shaw50m</v>
      </c>
      <c r="T83" s="1">
        <f t="shared" si="15"/>
        <v>8.6</v>
      </c>
      <c r="U83">
        <f t="shared" si="16"/>
        <v>6</v>
      </c>
    </row>
    <row r="84" spans="1:21">
      <c r="D84">
        <v>5</v>
      </c>
      <c r="E84">
        <v>2</v>
      </c>
      <c r="F84">
        <v>964</v>
      </c>
      <c r="G84" t="s">
        <v>139</v>
      </c>
      <c r="H84" t="s">
        <v>1</v>
      </c>
      <c r="I84" t="s">
        <v>108</v>
      </c>
      <c r="J84" t="s">
        <v>17</v>
      </c>
      <c r="K84" s="14">
        <v>8.6</v>
      </c>
      <c r="L84" s="1" t="str">
        <f t="shared" si="9"/>
        <v>ok</v>
      </c>
      <c r="M84" s="1" t="str">
        <f t="shared" si="10"/>
        <v>ok</v>
      </c>
      <c r="N84" t="str">
        <f t="shared" si="11"/>
        <v>50m</v>
      </c>
      <c r="O84" s="9">
        <f>COUNTIFS(N$1:N84,"="&amp;N84,G$1:G84,"="&amp;G84)-1</f>
        <v>0</v>
      </c>
      <c r="P84" s="10">
        <f t="shared" si="12"/>
        <v>8.6</v>
      </c>
      <c r="Q84" s="11">
        <f t="shared" si="13"/>
        <v>1</v>
      </c>
      <c r="R84" s="4" t="str">
        <f t="shared" si="17"/>
        <v>50m</v>
      </c>
      <c r="S84" t="str">
        <f t="shared" si="14"/>
        <v>Austin Alexander50m</v>
      </c>
      <c r="T84" s="1">
        <f t="shared" si="15"/>
        <v>8.6</v>
      </c>
      <c r="U84">
        <f t="shared" si="16"/>
        <v>6</v>
      </c>
    </row>
    <row r="85" spans="1:21">
      <c r="D85">
        <v>2</v>
      </c>
      <c r="E85">
        <v>2</v>
      </c>
      <c r="F85">
        <v>946</v>
      </c>
      <c r="G85" t="s">
        <v>121</v>
      </c>
      <c r="H85" t="s">
        <v>1</v>
      </c>
      <c r="I85" t="s">
        <v>108</v>
      </c>
      <c r="J85" t="s">
        <v>17</v>
      </c>
      <c r="K85" s="14">
        <v>8.9</v>
      </c>
      <c r="L85" s="1" t="str">
        <f t="shared" si="9"/>
        <v>ok</v>
      </c>
      <c r="M85" s="1" t="str">
        <f t="shared" si="10"/>
        <v>ok</v>
      </c>
      <c r="N85" t="str">
        <f t="shared" si="11"/>
        <v>50m</v>
      </c>
      <c r="O85" s="9">
        <f>COUNTIFS(N$1:N85,"="&amp;N85,G$1:G85,"="&amp;G85)-1</f>
        <v>0</v>
      </c>
      <c r="P85" s="10">
        <f t="shared" si="12"/>
        <v>8.9</v>
      </c>
      <c r="Q85" s="11">
        <f t="shared" si="13"/>
        <v>1</v>
      </c>
      <c r="R85" s="4" t="str">
        <f t="shared" si="17"/>
        <v>50m</v>
      </c>
      <c r="S85" t="str">
        <f t="shared" si="14"/>
        <v>Thomas Jackson50m</v>
      </c>
      <c r="T85" s="1">
        <f t="shared" si="15"/>
        <v>8.9</v>
      </c>
      <c r="U85">
        <f t="shared" si="16"/>
        <v>9</v>
      </c>
    </row>
    <row r="86" spans="1:21">
      <c r="D86">
        <v>3</v>
      </c>
      <c r="E86">
        <v>1</v>
      </c>
      <c r="F86">
        <v>959</v>
      </c>
      <c r="G86" t="s">
        <v>134</v>
      </c>
      <c r="H86" t="s">
        <v>1</v>
      </c>
      <c r="I86" t="s">
        <v>108</v>
      </c>
      <c r="J86" t="s">
        <v>10</v>
      </c>
      <c r="K86" s="14">
        <v>8.9</v>
      </c>
      <c r="L86" s="1" t="str">
        <f t="shared" si="9"/>
        <v>ok</v>
      </c>
      <c r="M86" s="1" t="str">
        <f t="shared" si="10"/>
        <v>ok</v>
      </c>
      <c r="N86" t="str">
        <f t="shared" si="11"/>
        <v>50m</v>
      </c>
      <c r="O86" s="9">
        <f>COUNTIFS(N$1:N86,"="&amp;N86,G$1:G86,"="&amp;G86)-1</f>
        <v>0</v>
      </c>
      <c r="P86" s="10">
        <f t="shared" si="12"/>
        <v>8.9</v>
      </c>
      <c r="Q86" s="11">
        <f t="shared" si="13"/>
        <v>1</v>
      </c>
      <c r="R86" s="4" t="str">
        <f t="shared" si="17"/>
        <v>50m</v>
      </c>
      <c r="S86" t="str">
        <f t="shared" si="14"/>
        <v>Luca McMullen50m</v>
      </c>
      <c r="T86" s="1">
        <f t="shared" si="15"/>
        <v>8.9</v>
      </c>
      <c r="U86">
        <f t="shared" si="16"/>
        <v>9</v>
      </c>
    </row>
    <row r="87" spans="1:21">
      <c r="D87">
        <v>3</v>
      </c>
      <c r="E87">
        <v>2</v>
      </c>
      <c r="F87">
        <v>957</v>
      </c>
      <c r="G87" t="s">
        <v>132</v>
      </c>
      <c r="H87" t="s">
        <v>1</v>
      </c>
      <c r="I87" t="s">
        <v>108</v>
      </c>
      <c r="J87" t="s">
        <v>24</v>
      </c>
      <c r="K87" s="14">
        <v>9.1</v>
      </c>
      <c r="L87" s="1" t="str">
        <f t="shared" si="9"/>
        <v>ok</v>
      </c>
      <c r="M87" s="1" t="str">
        <f t="shared" si="10"/>
        <v>ok</v>
      </c>
      <c r="N87" t="str">
        <f t="shared" si="11"/>
        <v>50m</v>
      </c>
      <c r="O87" s="9">
        <f>COUNTIFS(N$1:N87,"="&amp;N87,G$1:G87,"="&amp;G87)-1</f>
        <v>0</v>
      </c>
      <c r="P87" s="10">
        <f t="shared" si="12"/>
        <v>9.1</v>
      </c>
      <c r="Q87" s="11">
        <f t="shared" si="13"/>
        <v>1</v>
      </c>
      <c r="R87" s="4" t="str">
        <f t="shared" si="17"/>
        <v>50m</v>
      </c>
      <c r="S87" t="str">
        <f t="shared" si="14"/>
        <v>Nickolas Piliponis50m</v>
      </c>
      <c r="T87" s="1">
        <f t="shared" si="15"/>
        <v>9.1</v>
      </c>
      <c r="U87">
        <f t="shared" si="16"/>
        <v>11</v>
      </c>
    </row>
    <row r="88" spans="1:21">
      <c r="D88">
        <v>1</v>
      </c>
      <c r="E88">
        <v>4</v>
      </c>
      <c r="F88">
        <v>950</v>
      </c>
      <c r="G88" t="s">
        <v>125</v>
      </c>
      <c r="H88" t="s">
        <v>1</v>
      </c>
      <c r="I88" t="s">
        <v>108</v>
      </c>
      <c r="J88" t="s">
        <v>24</v>
      </c>
      <c r="K88" s="14">
        <v>9.1999999999999993</v>
      </c>
      <c r="L88" s="1" t="str">
        <f t="shared" si="9"/>
        <v>ok</v>
      </c>
      <c r="M88" s="1" t="str">
        <f t="shared" si="10"/>
        <v>ok</v>
      </c>
      <c r="N88" t="str">
        <f t="shared" si="11"/>
        <v>50m</v>
      </c>
      <c r="O88" s="9">
        <f>COUNTIFS(N$1:N88,"="&amp;N88,G$1:G88,"="&amp;G88)-1</f>
        <v>0</v>
      </c>
      <c r="P88" s="10">
        <f t="shared" si="12"/>
        <v>9.1999999999999993</v>
      </c>
      <c r="Q88" s="11">
        <f t="shared" si="13"/>
        <v>1</v>
      </c>
      <c r="R88" s="4" t="str">
        <f t="shared" si="17"/>
        <v>50m</v>
      </c>
      <c r="S88" t="str">
        <f t="shared" si="14"/>
        <v>Ruaidri Hyland50m</v>
      </c>
      <c r="T88" s="1">
        <f t="shared" si="15"/>
        <v>9.1999999999999993</v>
      </c>
      <c r="U88">
        <f t="shared" si="16"/>
        <v>12</v>
      </c>
    </row>
    <row r="89" spans="1:21">
      <c r="D89">
        <v>2</v>
      </c>
      <c r="E89">
        <v>3</v>
      </c>
      <c r="F89">
        <v>953</v>
      </c>
      <c r="G89" t="s">
        <v>128</v>
      </c>
      <c r="H89" t="s">
        <v>1</v>
      </c>
      <c r="I89" t="s">
        <v>108</v>
      </c>
      <c r="J89" t="s">
        <v>24</v>
      </c>
      <c r="K89" s="14">
        <v>9.4</v>
      </c>
      <c r="L89" s="1" t="str">
        <f t="shared" si="9"/>
        <v>ok</v>
      </c>
      <c r="M89" s="1" t="str">
        <f t="shared" si="10"/>
        <v>ok</v>
      </c>
      <c r="N89" t="str">
        <f t="shared" si="11"/>
        <v>50m</v>
      </c>
      <c r="O89" s="9">
        <f>COUNTIFS(N$1:N89,"="&amp;N89,G$1:G89,"="&amp;G89)-1</f>
        <v>0</v>
      </c>
      <c r="P89" s="10">
        <f t="shared" si="12"/>
        <v>9.4</v>
      </c>
      <c r="Q89" s="11">
        <f t="shared" si="13"/>
        <v>1</v>
      </c>
      <c r="R89" s="4" t="str">
        <f t="shared" si="17"/>
        <v>50m</v>
      </c>
      <c r="S89" t="str">
        <f t="shared" si="14"/>
        <v>Samuel Bapty50m</v>
      </c>
      <c r="T89" s="1">
        <f t="shared" si="15"/>
        <v>9.4</v>
      </c>
      <c r="U89">
        <f t="shared" si="16"/>
        <v>13</v>
      </c>
    </row>
    <row r="90" spans="1:21">
      <c r="D90">
        <v>3</v>
      </c>
      <c r="E90">
        <v>3</v>
      </c>
      <c r="F90">
        <v>951</v>
      </c>
      <c r="G90" t="s">
        <v>126</v>
      </c>
      <c r="H90" t="s">
        <v>1</v>
      </c>
      <c r="I90" t="s">
        <v>108</v>
      </c>
      <c r="J90" t="s">
        <v>17</v>
      </c>
      <c r="K90" s="14">
        <v>9.5</v>
      </c>
      <c r="L90" s="1" t="str">
        <f t="shared" si="9"/>
        <v>ok</v>
      </c>
      <c r="M90" s="1" t="str">
        <f t="shared" si="10"/>
        <v>ok</v>
      </c>
      <c r="N90" t="str">
        <f t="shared" si="11"/>
        <v>50m</v>
      </c>
      <c r="O90" s="9">
        <f>COUNTIFS(N$1:N90,"="&amp;N90,G$1:G90,"="&amp;G90)-1</f>
        <v>0</v>
      </c>
      <c r="P90" s="10">
        <f t="shared" si="12"/>
        <v>9.5</v>
      </c>
      <c r="Q90" s="11">
        <f t="shared" si="13"/>
        <v>1</v>
      </c>
      <c r="R90" s="4" t="str">
        <f t="shared" si="17"/>
        <v>50m</v>
      </c>
      <c r="S90" t="str">
        <f t="shared" si="14"/>
        <v>Harley Stringer50m</v>
      </c>
      <c r="T90" s="1">
        <f t="shared" si="15"/>
        <v>9.5</v>
      </c>
      <c r="U90">
        <f t="shared" si="16"/>
        <v>15</v>
      </c>
    </row>
    <row r="91" spans="1:21">
      <c r="D91">
        <v>4</v>
      </c>
      <c r="E91">
        <v>3</v>
      </c>
      <c r="F91">
        <v>958</v>
      </c>
      <c r="G91" t="s">
        <v>133</v>
      </c>
      <c r="H91" t="s">
        <v>1</v>
      </c>
      <c r="I91" t="s">
        <v>108</v>
      </c>
      <c r="J91" t="s">
        <v>62</v>
      </c>
      <c r="K91" s="14">
        <v>9.5</v>
      </c>
      <c r="L91" s="1" t="str">
        <f t="shared" si="9"/>
        <v>ok</v>
      </c>
      <c r="M91" s="1" t="str">
        <f t="shared" si="10"/>
        <v>ok</v>
      </c>
      <c r="N91" t="str">
        <f t="shared" si="11"/>
        <v>50m</v>
      </c>
      <c r="O91" s="9">
        <f>COUNTIFS(N$1:N91,"="&amp;N91,G$1:G91,"="&amp;G91)-1</f>
        <v>0</v>
      </c>
      <c r="P91" s="10">
        <f t="shared" si="12"/>
        <v>9.5</v>
      </c>
      <c r="Q91" s="11">
        <f t="shared" si="13"/>
        <v>1</v>
      </c>
      <c r="R91" s="4" t="str">
        <f t="shared" si="17"/>
        <v>50m</v>
      </c>
      <c r="S91" t="str">
        <f t="shared" si="14"/>
        <v>Billy Fielding50m</v>
      </c>
      <c r="T91" s="1">
        <f t="shared" si="15"/>
        <v>9.5</v>
      </c>
      <c r="U91">
        <f t="shared" si="16"/>
        <v>15</v>
      </c>
    </row>
    <row r="92" spans="1:21">
      <c r="D92">
        <v>5</v>
      </c>
      <c r="E92">
        <v>3</v>
      </c>
      <c r="F92">
        <v>963</v>
      </c>
      <c r="G92" t="s">
        <v>138</v>
      </c>
      <c r="H92" t="s">
        <v>1</v>
      </c>
      <c r="I92" s="3" t="s">
        <v>65</v>
      </c>
      <c r="J92" t="s">
        <v>17</v>
      </c>
      <c r="K92" s="14">
        <v>9.5</v>
      </c>
      <c r="L92" s="1" t="str">
        <f t="shared" si="9"/>
        <v>ok</v>
      </c>
      <c r="M92" s="1" t="str">
        <f t="shared" si="10"/>
        <v>ok</v>
      </c>
      <c r="N92" t="str">
        <f t="shared" si="11"/>
        <v>50m</v>
      </c>
      <c r="O92" s="9">
        <f>COUNTIFS(N$1:N92,"="&amp;N92,G$1:G92,"="&amp;G92)-1</f>
        <v>0</v>
      </c>
      <c r="P92" s="10">
        <f t="shared" si="12"/>
        <v>9.5</v>
      </c>
      <c r="Q92" s="11">
        <f t="shared" si="13"/>
        <v>1</v>
      </c>
      <c r="R92" s="4" t="str">
        <f t="shared" si="17"/>
        <v>50m</v>
      </c>
      <c r="S92" t="str">
        <f t="shared" si="14"/>
        <v>Tyler Wood-Stones50m</v>
      </c>
      <c r="T92" s="1">
        <f t="shared" si="15"/>
        <v>9.5</v>
      </c>
      <c r="U92">
        <f t="shared" si="16"/>
        <v>15</v>
      </c>
    </row>
    <row r="93" spans="1:21">
      <c r="D93">
        <v>2</v>
      </c>
      <c r="E93">
        <v>4</v>
      </c>
      <c r="F93">
        <v>955</v>
      </c>
      <c r="G93" t="s">
        <v>130</v>
      </c>
      <c r="H93" t="s">
        <v>1</v>
      </c>
      <c r="I93" t="s">
        <v>108</v>
      </c>
      <c r="J93" t="s">
        <v>62</v>
      </c>
      <c r="K93" s="14">
        <v>9.6999999999999993</v>
      </c>
      <c r="L93" s="1" t="str">
        <f t="shared" si="9"/>
        <v>ok</v>
      </c>
      <c r="M93" s="1" t="str">
        <f t="shared" si="10"/>
        <v>ok</v>
      </c>
      <c r="N93" t="str">
        <f t="shared" si="11"/>
        <v>50m</v>
      </c>
      <c r="O93" s="9">
        <f>COUNTIFS(N$1:N93,"="&amp;N93,G$1:G93,"="&amp;G93)-1</f>
        <v>0</v>
      </c>
      <c r="P93" s="10">
        <f t="shared" si="12"/>
        <v>9.6999999999999993</v>
      </c>
      <c r="Q93" s="11">
        <f t="shared" si="13"/>
        <v>2</v>
      </c>
      <c r="R93" s="4" t="str">
        <f t="shared" si="17"/>
        <v>50mSlower</v>
      </c>
      <c r="S93" t="str">
        <f t="shared" si="14"/>
        <v>Joel Robinson50mSlower</v>
      </c>
      <c r="T93" s="1">
        <f t="shared" si="15"/>
        <v>9.6999999999999993</v>
      </c>
      <c r="U93">
        <f t="shared" si="16"/>
        <v>15</v>
      </c>
    </row>
    <row r="94" spans="1:21">
      <c r="D94">
        <v>3</v>
      </c>
      <c r="E94">
        <v>4</v>
      </c>
      <c r="F94">
        <v>966</v>
      </c>
      <c r="G94" t="s">
        <v>141</v>
      </c>
      <c r="H94" t="s">
        <v>1</v>
      </c>
      <c r="I94" s="5" t="s">
        <v>65</v>
      </c>
      <c r="J94" t="s">
        <v>17</v>
      </c>
      <c r="K94" s="14">
        <v>10.1</v>
      </c>
      <c r="L94" s="1" t="str">
        <f t="shared" si="9"/>
        <v>ok</v>
      </c>
      <c r="M94" s="1" t="str">
        <f t="shared" si="10"/>
        <v>ok</v>
      </c>
      <c r="N94" t="str">
        <f t="shared" si="11"/>
        <v>50m</v>
      </c>
      <c r="O94" s="9">
        <f>COUNTIFS(N$1:N94,"="&amp;N94,G$1:G94,"="&amp;G94)-1</f>
        <v>1</v>
      </c>
      <c r="P94" s="10">
        <f t="shared" si="12"/>
        <v>10.100099999999999</v>
      </c>
      <c r="Q94" s="11">
        <f t="shared" si="13"/>
        <v>3</v>
      </c>
      <c r="R94" s="4" t="str">
        <f t="shared" si="17"/>
        <v>50mSlower</v>
      </c>
      <c r="S94" t="str">
        <f t="shared" si="14"/>
        <v>Jeremiah Abuede50mSlower</v>
      </c>
      <c r="T94" s="1">
        <f t="shared" si="15"/>
        <v>10.1</v>
      </c>
      <c r="U94">
        <f t="shared" si="16"/>
        <v>14</v>
      </c>
    </row>
    <row r="95" spans="1:21">
      <c r="L95" s="1" t="str">
        <f t="shared" si="9"/>
        <v>blank</v>
      </c>
      <c r="M95" s="1" t="str">
        <f t="shared" si="10"/>
        <v>blank</v>
      </c>
      <c r="N95" t="str">
        <f t="shared" si="11"/>
        <v>50m</v>
      </c>
      <c r="O95" s="9">
        <f>COUNTIFS(N$1:N95,"="&amp;N95,G$1:G95,"="&amp;G95)-1</f>
        <v>0</v>
      </c>
      <c r="P95" s="10">
        <f t="shared" si="12"/>
        <v>0</v>
      </c>
      <c r="Q95" s="11">
        <f t="shared" si="13"/>
        <v>1</v>
      </c>
      <c r="R95" s="4" t="str">
        <f t="shared" si="17"/>
        <v>50m</v>
      </c>
      <c r="S95" t="str">
        <f t="shared" si="14"/>
        <v>50m</v>
      </c>
      <c r="T95" s="1">
        <f t="shared" si="15"/>
        <v>0</v>
      </c>
      <c r="U95">
        <f t="shared" si="16"/>
        <v>1</v>
      </c>
    </row>
    <row r="96" spans="1:21">
      <c r="A96" t="s">
        <v>16</v>
      </c>
      <c r="B96" t="s">
        <v>1</v>
      </c>
      <c r="C96" t="s">
        <v>205</v>
      </c>
      <c r="D96">
        <v>1</v>
      </c>
      <c r="E96">
        <v>1</v>
      </c>
      <c r="F96">
        <v>160</v>
      </c>
      <c r="G96" t="s">
        <v>19</v>
      </c>
      <c r="H96" t="s">
        <v>1</v>
      </c>
      <c r="I96" t="s">
        <v>16</v>
      </c>
      <c r="J96" t="s">
        <v>17</v>
      </c>
      <c r="K96" s="14">
        <v>6.7</v>
      </c>
      <c r="L96" s="1" t="str">
        <f t="shared" si="9"/>
        <v>ok</v>
      </c>
      <c r="M96" s="1" t="str">
        <f t="shared" si="10"/>
        <v>ok</v>
      </c>
      <c r="N96" t="str">
        <f t="shared" si="11"/>
        <v>50m</v>
      </c>
      <c r="O96" s="9">
        <f>COUNTIFS(N$1:N96,"="&amp;N96,G$1:G96,"="&amp;G96)-1</f>
        <v>1</v>
      </c>
      <c r="P96" s="10">
        <f t="shared" si="12"/>
        <v>6.7000999999999999</v>
      </c>
      <c r="Q96" s="11">
        <f t="shared" si="13"/>
        <v>2</v>
      </c>
      <c r="R96" s="4" t="str">
        <f t="shared" si="17"/>
        <v>50mSlower</v>
      </c>
      <c r="S96" t="str">
        <f t="shared" si="14"/>
        <v>Benjamin Jackson50mSlower</v>
      </c>
      <c r="T96" s="1">
        <f t="shared" si="15"/>
        <v>6.7</v>
      </c>
      <c r="U96">
        <f t="shared" si="16"/>
        <v>1</v>
      </c>
    </row>
    <row r="97" spans="1:21">
      <c r="D97">
        <v>3</v>
      </c>
      <c r="E97">
        <v>1</v>
      </c>
      <c r="F97">
        <v>195</v>
      </c>
      <c r="G97" s="3" t="s">
        <v>214</v>
      </c>
      <c r="H97" t="s">
        <v>1</v>
      </c>
      <c r="I97" s="5" t="s">
        <v>9</v>
      </c>
      <c r="J97" t="s">
        <v>7</v>
      </c>
      <c r="K97" s="14">
        <v>7</v>
      </c>
      <c r="L97" s="1" t="str">
        <f t="shared" si="9"/>
        <v>ok</v>
      </c>
      <c r="M97" s="1" t="str">
        <f t="shared" si="10"/>
        <v>ok</v>
      </c>
      <c r="N97" t="str">
        <f t="shared" si="11"/>
        <v>50m</v>
      </c>
      <c r="O97" s="9">
        <f>COUNTIFS(N$1:N97,"="&amp;N97,G$1:G97,"="&amp;G97)-1</f>
        <v>1</v>
      </c>
      <c r="P97" s="10">
        <f t="shared" si="12"/>
        <v>7.0000999999999998</v>
      </c>
      <c r="Q97" s="11">
        <f t="shared" si="13"/>
        <v>2</v>
      </c>
      <c r="R97" s="4" t="str">
        <f t="shared" si="17"/>
        <v>50mSlower</v>
      </c>
      <c r="S97" t="str">
        <f t="shared" si="14"/>
        <v>Euan Wood50mSlower</v>
      </c>
      <c r="T97" s="1">
        <f t="shared" si="15"/>
        <v>7</v>
      </c>
      <c r="U97">
        <f t="shared" si="16"/>
        <v>2</v>
      </c>
    </row>
    <row r="98" spans="1:21">
      <c r="D98">
        <v>2</v>
      </c>
      <c r="E98">
        <v>1</v>
      </c>
      <c r="F98">
        <v>158</v>
      </c>
      <c r="G98" t="s">
        <v>15</v>
      </c>
      <c r="H98" t="s">
        <v>1</v>
      </c>
      <c r="I98" t="s">
        <v>16</v>
      </c>
      <c r="J98" t="s">
        <v>17</v>
      </c>
      <c r="K98" s="14">
        <v>7.3</v>
      </c>
      <c r="L98" s="1" t="str">
        <f t="shared" si="9"/>
        <v>ok</v>
      </c>
      <c r="M98" s="1" t="str">
        <f t="shared" si="10"/>
        <v>ok</v>
      </c>
      <c r="N98" t="str">
        <f t="shared" si="11"/>
        <v>50m</v>
      </c>
      <c r="O98" s="9">
        <f>COUNTIFS(N$1:N98,"="&amp;N98,G$1:G98,"="&amp;G98)-1</f>
        <v>1</v>
      </c>
      <c r="P98" s="10">
        <f t="shared" si="12"/>
        <v>7.3000999999999996</v>
      </c>
      <c r="Q98" s="11">
        <f t="shared" si="13"/>
        <v>2</v>
      </c>
      <c r="R98" s="4" t="str">
        <f t="shared" si="17"/>
        <v>50mSlower</v>
      </c>
      <c r="S98" t="str">
        <f t="shared" si="14"/>
        <v>Oliver Gee50mSlower</v>
      </c>
      <c r="T98" s="1">
        <f t="shared" si="15"/>
        <v>7.3</v>
      </c>
      <c r="U98">
        <f t="shared" si="16"/>
        <v>2</v>
      </c>
    </row>
    <row r="99" spans="1:21">
      <c r="D99">
        <v>2</v>
      </c>
      <c r="E99">
        <v>2</v>
      </c>
      <c r="F99">
        <v>191</v>
      </c>
      <c r="G99" t="s">
        <v>58</v>
      </c>
      <c r="H99" t="s">
        <v>1</v>
      </c>
      <c r="I99" t="s">
        <v>16</v>
      </c>
      <c r="J99" t="s">
        <v>3</v>
      </c>
      <c r="K99" s="14">
        <v>7.4</v>
      </c>
      <c r="L99" s="1" t="str">
        <f t="shared" si="9"/>
        <v>ok</v>
      </c>
      <c r="M99" s="1" t="str">
        <f t="shared" si="10"/>
        <v>ok</v>
      </c>
      <c r="N99" t="str">
        <f t="shared" si="11"/>
        <v>50m</v>
      </c>
      <c r="O99" s="9">
        <f>COUNTIFS(N$1:N99,"="&amp;N99,G$1:G99,"="&amp;G99)-1</f>
        <v>1</v>
      </c>
      <c r="P99" s="10">
        <f t="shared" si="12"/>
        <v>7.4001000000000001</v>
      </c>
      <c r="Q99" s="11">
        <f t="shared" si="13"/>
        <v>2</v>
      </c>
      <c r="R99" s="4" t="str">
        <f t="shared" si="17"/>
        <v>50mSlower</v>
      </c>
      <c r="S99" t="str">
        <f t="shared" si="14"/>
        <v>Elliot Brownbridge50mSlower</v>
      </c>
      <c r="T99" s="1">
        <f t="shared" si="15"/>
        <v>7.4</v>
      </c>
      <c r="U99">
        <f t="shared" si="16"/>
        <v>3</v>
      </c>
    </row>
    <row r="100" spans="1:21">
      <c r="D100">
        <v>1</v>
      </c>
      <c r="E100">
        <v>2</v>
      </c>
      <c r="F100">
        <v>165</v>
      </c>
      <c r="G100" t="s">
        <v>25</v>
      </c>
      <c r="H100" t="s">
        <v>1</v>
      </c>
      <c r="I100" t="s">
        <v>16</v>
      </c>
      <c r="J100" t="s">
        <v>26</v>
      </c>
      <c r="K100" s="14">
        <v>7.5</v>
      </c>
      <c r="L100" s="1" t="str">
        <f t="shared" si="9"/>
        <v>ok</v>
      </c>
      <c r="M100" s="1" t="str">
        <f t="shared" si="10"/>
        <v>ok</v>
      </c>
      <c r="N100" t="str">
        <f t="shared" si="11"/>
        <v>50m</v>
      </c>
      <c r="O100" s="9">
        <f>COUNTIFS(N$1:N100,"="&amp;N100,G$1:G100,"="&amp;G100)-1</f>
        <v>1</v>
      </c>
      <c r="P100" s="10">
        <f t="shared" si="12"/>
        <v>7.5000999999999998</v>
      </c>
      <c r="Q100" s="11">
        <f t="shared" si="13"/>
        <v>2</v>
      </c>
      <c r="R100" s="4" t="str">
        <f t="shared" si="17"/>
        <v>50mSlower</v>
      </c>
      <c r="S100" t="str">
        <f t="shared" si="14"/>
        <v>Joshua McMillan50mSlower</v>
      </c>
      <c r="T100" s="1">
        <f t="shared" si="15"/>
        <v>7.5</v>
      </c>
      <c r="U100">
        <f t="shared" si="16"/>
        <v>4</v>
      </c>
    </row>
    <row r="101" spans="1:21">
      <c r="D101">
        <v>1</v>
      </c>
      <c r="E101">
        <v>3</v>
      </c>
      <c r="F101">
        <v>192</v>
      </c>
      <c r="G101" t="s">
        <v>59</v>
      </c>
      <c r="H101" t="s">
        <v>1</v>
      </c>
      <c r="I101" t="s">
        <v>16</v>
      </c>
      <c r="J101" t="s">
        <v>3</v>
      </c>
      <c r="K101" s="14">
        <v>7.7</v>
      </c>
      <c r="L101" s="1" t="str">
        <f t="shared" si="9"/>
        <v>ok</v>
      </c>
      <c r="M101" s="1" t="str">
        <f t="shared" si="10"/>
        <v>ok</v>
      </c>
      <c r="N101" t="str">
        <f t="shared" si="11"/>
        <v>50m</v>
      </c>
      <c r="O101" s="9">
        <f>COUNTIFS(N$1:N101,"="&amp;N101,G$1:G101,"="&amp;G101)-1</f>
        <v>1</v>
      </c>
      <c r="P101" s="10">
        <f t="shared" si="12"/>
        <v>7.7000999999999999</v>
      </c>
      <c r="Q101" s="11">
        <f t="shared" si="13"/>
        <v>2</v>
      </c>
      <c r="R101" s="4" t="str">
        <f t="shared" si="17"/>
        <v>50mSlower</v>
      </c>
      <c r="S101" t="str">
        <f t="shared" si="14"/>
        <v>Daniel Pal50mSlower</v>
      </c>
      <c r="T101" s="1">
        <f t="shared" si="15"/>
        <v>7.7</v>
      </c>
      <c r="U101">
        <f t="shared" si="16"/>
        <v>5</v>
      </c>
    </row>
    <row r="102" spans="1:21">
      <c r="D102">
        <v>2</v>
      </c>
      <c r="E102">
        <v>3</v>
      </c>
      <c r="F102">
        <v>159</v>
      </c>
      <c r="G102" t="s">
        <v>18</v>
      </c>
      <c r="H102" t="s">
        <v>1</v>
      </c>
      <c r="I102" t="s">
        <v>16</v>
      </c>
      <c r="J102" t="s">
        <v>10</v>
      </c>
      <c r="K102" s="14">
        <v>8</v>
      </c>
      <c r="L102" s="1" t="str">
        <f t="shared" si="9"/>
        <v>ok</v>
      </c>
      <c r="M102" s="1" t="str">
        <f t="shared" si="10"/>
        <v>ok</v>
      </c>
      <c r="N102" t="str">
        <f t="shared" si="11"/>
        <v>50m</v>
      </c>
      <c r="O102" s="9">
        <f>COUNTIFS(N$1:N102,"="&amp;N102,G$1:G102,"="&amp;G102)-1</f>
        <v>1</v>
      </c>
      <c r="P102" s="10">
        <f t="shared" si="12"/>
        <v>8.0000999999999998</v>
      </c>
      <c r="Q102" s="11">
        <f t="shared" si="13"/>
        <v>2</v>
      </c>
      <c r="R102" s="4" t="str">
        <f t="shared" si="17"/>
        <v>50mSlower</v>
      </c>
      <c r="S102" t="str">
        <f t="shared" si="14"/>
        <v>Zeekie Yansaneh50mSlower</v>
      </c>
      <c r="T102" s="1">
        <f t="shared" si="15"/>
        <v>8</v>
      </c>
      <c r="U102">
        <f t="shared" si="16"/>
        <v>6</v>
      </c>
    </row>
    <row r="103" spans="1:21">
      <c r="D103">
        <v>3</v>
      </c>
      <c r="E103">
        <v>2</v>
      </c>
      <c r="F103">
        <v>194</v>
      </c>
      <c r="G103" t="s">
        <v>61</v>
      </c>
      <c r="H103" t="s">
        <v>1</v>
      </c>
      <c r="I103" t="s">
        <v>16</v>
      </c>
      <c r="J103" t="s">
        <v>62</v>
      </c>
      <c r="K103" s="14">
        <v>8</v>
      </c>
      <c r="L103" s="1" t="str">
        <f t="shared" si="9"/>
        <v>ok</v>
      </c>
      <c r="M103" s="1" t="str">
        <f t="shared" si="10"/>
        <v>ok</v>
      </c>
      <c r="N103" t="str">
        <f t="shared" si="11"/>
        <v>50m</v>
      </c>
      <c r="O103" s="9">
        <f>COUNTIFS(N$1:N103,"="&amp;N103,G$1:G103,"="&amp;G103)-1</f>
        <v>1</v>
      </c>
      <c r="P103" s="10">
        <f t="shared" si="12"/>
        <v>8.0000999999999998</v>
      </c>
      <c r="Q103" s="11">
        <f t="shared" si="13"/>
        <v>2</v>
      </c>
      <c r="R103" s="4" t="str">
        <f t="shared" si="17"/>
        <v>50mSlower</v>
      </c>
      <c r="S103" t="str">
        <f t="shared" si="14"/>
        <v>William Brooks50mSlower</v>
      </c>
      <c r="T103" s="1">
        <f t="shared" si="15"/>
        <v>8</v>
      </c>
      <c r="U103">
        <f t="shared" si="16"/>
        <v>6</v>
      </c>
    </row>
    <row r="104" spans="1:21">
      <c r="D104">
        <v>3</v>
      </c>
      <c r="E104">
        <v>3</v>
      </c>
      <c r="F104">
        <v>973</v>
      </c>
      <c r="G104" t="s">
        <v>144</v>
      </c>
      <c r="H104" t="s">
        <v>1</v>
      </c>
      <c r="I104" s="5" t="s">
        <v>16</v>
      </c>
      <c r="J104" t="s">
        <v>62</v>
      </c>
      <c r="K104" s="14">
        <v>8.1999999999999993</v>
      </c>
      <c r="L104" s="1" t="str">
        <f t="shared" si="9"/>
        <v>ok</v>
      </c>
      <c r="M104" s="1" t="str">
        <f t="shared" si="10"/>
        <v>ok</v>
      </c>
      <c r="N104" t="str">
        <f t="shared" si="11"/>
        <v>50m</v>
      </c>
      <c r="O104" s="9">
        <f>COUNTIFS(N$1:N104,"="&amp;N104,G$1:G104,"="&amp;G104)-1</f>
        <v>1</v>
      </c>
      <c r="P104" s="10">
        <f t="shared" si="12"/>
        <v>8.2000999999999991</v>
      </c>
      <c r="Q104" s="11">
        <f t="shared" si="13"/>
        <v>2</v>
      </c>
      <c r="R104" s="4" t="str">
        <f t="shared" si="17"/>
        <v>50mSlower</v>
      </c>
      <c r="S104" t="str">
        <f t="shared" si="14"/>
        <v>Finley Clegg50mSlower</v>
      </c>
      <c r="T104" s="1">
        <f t="shared" si="15"/>
        <v>8.1999999999999993</v>
      </c>
      <c r="U104">
        <f t="shared" si="16"/>
        <v>8</v>
      </c>
    </row>
    <row r="105" spans="1:21">
      <c r="D105">
        <v>3</v>
      </c>
      <c r="E105">
        <v>4</v>
      </c>
      <c r="F105">
        <v>163</v>
      </c>
      <c r="G105" t="s">
        <v>22</v>
      </c>
      <c r="H105" t="s">
        <v>1</v>
      </c>
      <c r="I105" t="s">
        <v>16</v>
      </c>
      <c r="J105" t="s">
        <v>10</v>
      </c>
      <c r="K105" s="14">
        <v>8.6</v>
      </c>
      <c r="L105" s="1" t="str">
        <f t="shared" si="9"/>
        <v>ok</v>
      </c>
      <c r="M105" s="1" t="str">
        <f t="shared" si="10"/>
        <v>ok</v>
      </c>
      <c r="N105" t="str">
        <f t="shared" si="11"/>
        <v>50m</v>
      </c>
      <c r="O105" s="9">
        <f>COUNTIFS(N$1:N105,"="&amp;N105,G$1:G105,"="&amp;G105)-1</f>
        <v>1</v>
      </c>
      <c r="P105" s="10">
        <f t="shared" si="12"/>
        <v>8.6000999999999994</v>
      </c>
      <c r="Q105" s="11">
        <f t="shared" si="13"/>
        <v>2</v>
      </c>
      <c r="R105" s="4" t="str">
        <f t="shared" si="17"/>
        <v>50mSlower</v>
      </c>
      <c r="S105" t="str">
        <f t="shared" si="14"/>
        <v>Caspar Chadwick50mSlower</v>
      </c>
      <c r="T105" s="1">
        <f t="shared" si="15"/>
        <v>8.6</v>
      </c>
      <c r="U105">
        <f t="shared" si="16"/>
        <v>9</v>
      </c>
    </row>
    <row r="106" spans="1:21">
      <c r="D106">
        <v>1</v>
      </c>
      <c r="E106">
        <v>4</v>
      </c>
      <c r="F106">
        <v>164</v>
      </c>
      <c r="G106" t="s">
        <v>23</v>
      </c>
      <c r="H106" t="s">
        <v>1</v>
      </c>
      <c r="I106" t="s">
        <v>16</v>
      </c>
      <c r="J106" t="s">
        <v>24</v>
      </c>
      <c r="K106" s="14">
        <v>9</v>
      </c>
      <c r="L106" s="1" t="str">
        <f t="shared" si="9"/>
        <v>ok</v>
      </c>
      <c r="M106" s="1" t="str">
        <f t="shared" si="10"/>
        <v>ok</v>
      </c>
      <c r="N106" t="str">
        <f t="shared" si="11"/>
        <v>50m</v>
      </c>
      <c r="O106" s="9">
        <f>COUNTIFS(N$1:N106,"="&amp;N106,G$1:G106,"="&amp;G106)-1</f>
        <v>1</v>
      </c>
      <c r="P106" s="10">
        <f t="shared" si="12"/>
        <v>9.0000999999999998</v>
      </c>
      <c r="Q106" s="11">
        <f t="shared" si="13"/>
        <v>2</v>
      </c>
      <c r="R106" s="4" t="str">
        <f t="shared" si="17"/>
        <v>50mSlower</v>
      </c>
      <c r="S106" t="str">
        <f t="shared" si="14"/>
        <v>Zachary Hyland50mSlower</v>
      </c>
      <c r="T106" s="1">
        <f t="shared" si="15"/>
        <v>9</v>
      </c>
      <c r="U106">
        <f t="shared" si="16"/>
        <v>11</v>
      </c>
    </row>
    <row r="107" spans="1:21">
      <c r="L107" s="1" t="str">
        <f t="shared" si="9"/>
        <v>blank</v>
      </c>
      <c r="M107" s="1" t="str">
        <f t="shared" si="10"/>
        <v>blank</v>
      </c>
      <c r="N107" t="str">
        <f t="shared" si="11"/>
        <v>50m</v>
      </c>
      <c r="O107" s="9">
        <f>COUNTIFS(N$1:N107,"="&amp;N107,G$1:G107,"="&amp;G107)-1</f>
        <v>1</v>
      </c>
      <c r="P107" s="10">
        <f t="shared" si="12"/>
        <v>0</v>
      </c>
      <c r="Q107" s="11">
        <f t="shared" si="13"/>
        <v>1</v>
      </c>
      <c r="R107" s="4" t="str">
        <f t="shared" si="17"/>
        <v>50m</v>
      </c>
      <c r="S107" t="str">
        <f t="shared" si="14"/>
        <v>50m</v>
      </c>
      <c r="T107" s="1">
        <f t="shared" si="15"/>
        <v>0</v>
      </c>
      <c r="U107">
        <f t="shared" si="16"/>
        <v>1</v>
      </c>
    </row>
    <row r="108" spans="1:21">
      <c r="A108" t="s">
        <v>16</v>
      </c>
      <c r="B108" t="s">
        <v>28</v>
      </c>
      <c r="C108" t="s">
        <v>205</v>
      </c>
      <c r="D108">
        <v>1</v>
      </c>
      <c r="E108">
        <v>1</v>
      </c>
      <c r="F108">
        <v>180</v>
      </c>
      <c r="G108" t="s">
        <v>46</v>
      </c>
      <c r="H108" t="s">
        <v>28</v>
      </c>
      <c r="I108" t="s">
        <v>16</v>
      </c>
      <c r="J108" t="s">
        <v>17</v>
      </c>
      <c r="K108" s="14">
        <v>6.9</v>
      </c>
      <c r="L108" s="1" t="str">
        <f t="shared" si="9"/>
        <v>ok</v>
      </c>
      <c r="M108" s="1" t="str">
        <f t="shared" si="10"/>
        <v>ok</v>
      </c>
      <c r="N108" t="str">
        <f t="shared" si="11"/>
        <v>50m</v>
      </c>
      <c r="O108" s="9">
        <f>COUNTIFS(N$1:N108,"="&amp;N108,G$1:G108,"="&amp;G108)-1</f>
        <v>1</v>
      </c>
      <c r="P108" s="10">
        <f t="shared" si="12"/>
        <v>6.9001000000000001</v>
      </c>
      <c r="Q108" s="11">
        <f t="shared" si="13"/>
        <v>1</v>
      </c>
      <c r="R108" s="4" t="str">
        <f t="shared" si="17"/>
        <v>50m</v>
      </c>
      <c r="S108" t="str">
        <f t="shared" si="14"/>
        <v>Sophie Torossian50m</v>
      </c>
      <c r="T108" s="1">
        <f t="shared" si="15"/>
        <v>6.9</v>
      </c>
      <c r="U108">
        <f t="shared" si="16"/>
        <v>1</v>
      </c>
    </row>
    <row r="109" spans="1:21">
      <c r="D109">
        <v>1</v>
      </c>
      <c r="E109">
        <v>2</v>
      </c>
      <c r="F109">
        <v>179</v>
      </c>
      <c r="G109" t="s">
        <v>45</v>
      </c>
      <c r="H109" t="s">
        <v>28</v>
      </c>
      <c r="I109" t="s">
        <v>16</v>
      </c>
      <c r="J109" t="s">
        <v>17</v>
      </c>
      <c r="K109" s="14">
        <v>7.2</v>
      </c>
      <c r="L109" s="1" t="str">
        <f t="shared" si="9"/>
        <v>ok</v>
      </c>
      <c r="M109" s="1" t="str">
        <f t="shared" si="10"/>
        <v>ok</v>
      </c>
      <c r="N109" t="str">
        <f t="shared" si="11"/>
        <v>50m</v>
      </c>
      <c r="O109" s="9">
        <f>COUNTIFS(N$1:N109,"="&amp;N109,G$1:G109,"="&amp;G109)-1</f>
        <v>1</v>
      </c>
      <c r="P109" s="10">
        <f t="shared" si="12"/>
        <v>7.2000999999999999</v>
      </c>
      <c r="Q109" s="11">
        <f t="shared" si="13"/>
        <v>2</v>
      </c>
      <c r="R109" s="4" t="str">
        <f t="shared" si="17"/>
        <v>50mSlower</v>
      </c>
      <c r="S109" t="str">
        <f t="shared" si="14"/>
        <v>Romy Fagan50mSlower</v>
      </c>
      <c r="T109" s="1">
        <f t="shared" si="15"/>
        <v>7.2</v>
      </c>
      <c r="U109">
        <f t="shared" si="16"/>
        <v>2</v>
      </c>
    </row>
    <row r="110" spans="1:21">
      <c r="D110">
        <v>2</v>
      </c>
      <c r="E110">
        <v>1</v>
      </c>
      <c r="F110">
        <v>177</v>
      </c>
      <c r="G110" t="s">
        <v>43</v>
      </c>
      <c r="H110" t="s">
        <v>28</v>
      </c>
      <c r="I110" t="s">
        <v>16</v>
      </c>
      <c r="J110" t="s">
        <v>17</v>
      </c>
      <c r="K110" s="14">
        <v>7.8</v>
      </c>
      <c r="L110" s="1" t="str">
        <f t="shared" si="9"/>
        <v>ok</v>
      </c>
      <c r="M110" s="1" t="str">
        <f t="shared" si="10"/>
        <v>ok</v>
      </c>
      <c r="N110" t="str">
        <f t="shared" si="11"/>
        <v>50m</v>
      </c>
      <c r="O110" s="9">
        <f>COUNTIFS(N$1:N110,"="&amp;N110,G$1:G110,"="&amp;G110)-1</f>
        <v>1</v>
      </c>
      <c r="P110" s="10">
        <f t="shared" si="12"/>
        <v>7.8000999999999996</v>
      </c>
      <c r="Q110" s="11">
        <f t="shared" si="13"/>
        <v>2</v>
      </c>
      <c r="R110" s="4" t="str">
        <f t="shared" si="17"/>
        <v>50mSlower</v>
      </c>
      <c r="S110" t="str">
        <f t="shared" si="14"/>
        <v>Maisie Sayles50mSlower</v>
      </c>
      <c r="T110" s="1">
        <f t="shared" si="15"/>
        <v>7.8</v>
      </c>
      <c r="U110">
        <f t="shared" si="16"/>
        <v>3</v>
      </c>
    </row>
    <row r="111" spans="1:21">
      <c r="D111">
        <v>2</v>
      </c>
      <c r="E111">
        <v>2</v>
      </c>
      <c r="F111">
        <v>190</v>
      </c>
      <c r="G111" t="s">
        <v>57</v>
      </c>
      <c r="H111" t="s">
        <v>28</v>
      </c>
      <c r="I111" t="s">
        <v>16</v>
      </c>
      <c r="J111" t="s">
        <v>29</v>
      </c>
      <c r="K111" s="14">
        <v>7.9</v>
      </c>
      <c r="L111" s="1" t="str">
        <f t="shared" si="9"/>
        <v>ok</v>
      </c>
      <c r="M111" s="1" t="str">
        <f t="shared" si="10"/>
        <v>ok</v>
      </c>
      <c r="N111" t="str">
        <f t="shared" si="11"/>
        <v>50m</v>
      </c>
      <c r="O111" s="9">
        <f>COUNTIFS(N$1:N111,"="&amp;N111,G$1:G111,"="&amp;G111)-1</f>
        <v>1</v>
      </c>
      <c r="P111" s="10">
        <f t="shared" si="12"/>
        <v>7.9001000000000001</v>
      </c>
      <c r="Q111" s="11">
        <f t="shared" si="13"/>
        <v>2</v>
      </c>
      <c r="R111" s="4" t="str">
        <f t="shared" si="17"/>
        <v>50mSlower</v>
      </c>
      <c r="S111" t="str">
        <f t="shared" si="14"/>
        <v>Eden Dixon50mSlower</v>
      </c>
      <c r="T111" s="1">
        <f t="shared" si="15"/>
        <v>7.9</v>
      </c>
      <c r="U111">
        <f t="shared" si="16"/>
        <v>4</v>
      </c>
    </row>
    <row r="112" spans="1:21">
      <c r="D112">
        <v>2</v>
      </c>
      <c r="E112">
        <v>3</v>
      </c>
      <c r="F112">
        <v>184</v>
      </c>
      <c r="G112" t="s">
        <v>50</v>
      </c>
      <c r="H112" t="s">
        <v>28</v>
      </c>
      <c r="I112" t="s">
        <v>16</v>
      </c>
      <c r="J112" t="s">
        <v>17</v>
      </c>
      <c r="K112" s="14">
        <v>7.9</v>
      </c>
      <c r="L112" s="1" t="str">
        <f t="shared" si="9"/>
        <v>ok</v>
      </c>
      <c r="M112" s="1" t="str">
        <f t="shared" si="10"/>
        <v>ok</v>
      </c>
      <c r="N112" t="str">
        <f t="shared" si="11"/>
        <v>50m</v>
      </c>
      <c r="O112" s="9">
        <f>COUNTIFS(N$1:N112,"="&amp;N112,G$1:G112,"="&amp;G112)-1</f>
        <v>1</v>
      </c>
      <c r="P112" s="10">
        <f t="shared" si="12"/>
        <v>7.9001000000000001</v>
      </c>
      <c r="Q112" s="11">
        <f t="shared" si="13"/>
        <v>2</v>
      </c>
      <c r="R112" s="4" t="str">
        <f t="shared" si="17"/>
        <v>50mSlower</v>
      </c>
      <c r="S112" t="str">
        <f t="shared" si="14"/>
        <v>Neve Arundel50mSlower</v>
      </c>
      <c r="T112" s="1">
        <f t="shared" si="15"/>
        <v>7.9</v>
      </c>
      <c r="U112">
        <f t="shared" si="16"/>
        <v>4</v>
      </c>
    </row>
    <row r="113" spans="1:21">
      <c r="D113">
        <v>3</v>
      </c>
      <c r="E113">
        <v>1</v>
      </c>
      <c r="F113">
        <v>193</v>
      </c>
      <c r="G113" t="s">
        <v>60</v>
      </c>
      <c r="H113" t="s">
        <v>28</v>
      </c>
      <c r="I113" t="s">
        <v>16</v>
      </c>
      <c r="J113" t="s">
        <v>10</v>
      </c>
      <c r="K113" s="14">
        <v>7.9</v>
      </c>
      <c r="L113" s="1" t="str">
        <f t="shared" si="9"/>
        <v>ok</v>
      </c>
      <c r="M113" s="1" t="str">
        <f t="shared" si="10"/>
        <v>ok</v>
      </c>
      <c r="N113" t="str">
        <f t="shared" si="11"/>
        <v>50m</v>
      </c>
      <c r="O113" s="9">
        <f>COUNTIFS(N$1:N113,"="&amp;N113,G$1:G113,"="&amp;G113)-1</f>
        <v>1</v>
      </c>
      <c r="P113" s="10">
        <f t="shared" si="12"/>
        <v>7.9001000000000001</v>
      </c>
      <c r="Q113" s="11">
        <f t="shared" si="13"/>
        <v>1</v>
      </c>
      <c r="R113" s="4" t="str">
        <f t="shared" si="17"/>
        <v>50m</v>
      </c>
      <c r="S113" t="str">
        <f t="shared" si="14"/>
        <v>Betsie Barratt50m</v>
      </c>
      <c r="T113" s="1">
        <f t="shared" si="15"/>
        <v>7.9</v>
      </c>
      <c r="U113">
        <f t="shared" si="16"/>
        <v>6</v>
      </c>
    </row>
    <row r="114" spans="1:21">
      <c r="D114">
        <v>1</v>
      </c>
      <c r="E114">
        <v>3</v>
      </c>
      <c r="F114">
        <v>178</v>
      </c>
      <c r="G114" t="s">
        <v>44</v>
      </c>
      <c r="H114" t="s">
        <v>28</v>
      </c>
      <c r="I114" t="s">
        <v>16</v>
      </c>
      <c r="J114" t="s">
        <v>26</v>
      </c>
      <c r="K114" s="14">
        <v>8.1</v>
      </c>
      <c r="L114" s="1" t="str">
        <f t="shared" si="9"/>
        <v>ok</v>
      </c>
      <c r="M114" s="1" t="str">
        <f t="shared" si="10"/>
        <v>ok</v>
      </c>
      <c r="N114" t="str">
        <f t="shared" si="11"/>
        <v>50m</v>
      </c>
      <c r="O114" s="9">
        <f>COUNTIFS(N$1:N114,"="&amp;N114,G$1:G114,"="&amp;G114)-1</f>
        <v>1</v>
      </c>
      <c r="P114" s="10">
        <f t="shared" si="12"/>
        <v>8.1000999999999994</v>
      </c>
      <c r="Q114" s="11">
        <f t="shared" si="13"/>
        <v>2</v>
      </c>
      <c r="R114" s="4" t="str">
        <f t="shared" si="17"/>
        <v>50mSlower</v>
      </c>
      <c r="S114" t="str">
        <f t="shared" si="14"/>
        <v>Isobelle French50mSlower</v>
      </c>
      <c r="T114" s="1">
        <f t="shared" si="15"/>
        <v>8.1</v>
      </c>
      <c r="U114">
        <f t="shared" si="16"/>
        <v>6</v>
      </c>
    </row>
    <row r="115" spans="1:21">
      <c r="D115">
        <v>3</v>
      </c>
      <c r="E115">
        <v>2</v>
      </c>
      <c r="F115">
        <v>198</v>
      </c>
      <c r="G115" t="s">
        <v>66</v>
      </c>
      <c r="H115" t="s">
        <v>28</v>
      </c>
      <c r="I115" s="5" t="s">
        <v>16</v>
      </c>
      <c r="J115" t="s">
        <v>10</v>
      </c>
      <c r="K115" s="14">
        <v>8.4</v>
      </c>
      <c r="L115" s="1" t="str">
        <f t="shared" si="9"/>
        <v>ok</v>
      </c>
      <c r="M115" s="1" t="str">
        <f t="shared" si="10"/>
        <v>ok</v>
      </c>
      <c r="N115" t="str">
        <f t="shared" si="11"/>
        <v>50m</v>
      </c>
      <c r="O115" s="9">
        <f>COUNTIFS(N$1:N115,"="&amp;N115,G$1:G115,"="&amp;G115)-1</f>
        <v>1</v>
      </c>
      <c r="P115" s="10">
        <f t="shared" si="12"/>
        <v>8.4001000000000001</v>
      </c>
      <c r="Q115" s="11">
        <f t="shared" si="13"/>
        <v>2</v>
      </c>
      <c r="R115" s="4" t="str">
        <f t="shared" si="17"/>
        <v>50mSlower</v>
      </c>
      <c r="S115" t="str">
        <f t="shared" si="14"/>
        <v>Hana Hussein50mSlower</v>
      </c>
      <c r="T115" s="1">
        <f t="shared" si="15"/>
        <v>8.4</v>
      </c>
      <c r="U115">
        <f t="shared" si="16"/>
        <v>8</v>
      </c>
    </row>
    <row r="116" spans="1:21">
      <c r="D116">
        <v>1</v>
      </c>
      <c r="E116">
        <v>4</v>
      </c>
      <c r="F116">
        <v>185</v>
      </c>
      <c r="G116" t="s">
        <v>51</v>
      </c>
      <c r="H116" t="s">
        <v>28</v>
      </c>
      <c r="I116" t="s">
        <v>16</v>
      </c>
      <c r="J116" t="s">
        <v>52</v>
      </c>
      <c r="K116" s="14">
        <v>8.5</v>
      </c>
      <c r="L116" s="1" t="str">
        <f t="shared" si="9"/>
        <v>ok</v>
      </c>
      <c r="M116" s="1" t="str">
        <f t="shared" si="10"/>
        <v>ok</v>
      </c>
      <c r="N116" t="str">
        <f t="shared" si="11"/>
        <v>50m</v>
      </c>
      <c r="O116" s="9">
        <f>COUNTIFS(N$1:N116,"="&amp;N116,G$1:G116,"="&amp;G116)-1</f>
        <v>0</v>
      </c>
      <c r="P116" s="10">
        <f t="shared" si="12"/>
        <v>8.5</v>
      </c>
      <c r="Q116" s="11">
        <f t="shared" si="13"/>
        <v>1</v>
      </c>
      <c r="R116" s="4" t="str">
        <f t="shared" si="17"/>
        <v>50m</v>
      </c>
      <c r="S116" t="str">
        <f t="shared" si="14"/>
        <v>Isabella Tordoff50m</v>
      </c>
      <c r="T116" s="1">
        <f t="shared" si="15"/>
        <v>8.5</v>
      </c>
      <c r="U116">
        <f t="shared" si="16"/>
        <v>12</v>
      </c>
    </row>
    <row r="117" spans="1:21">
      <c r="L117" s="1" t="str">
        <f t="shared" si="9"/>
        <v>blank</v>
      </c>
      <c r="M117" s="1" t="str">
        <f t="shared" si="10"/>
        <v>blank</v>
      </c>
      <c r="N117" t="str">
        <f t="shared" si="11"/>
        <v>50m</v>
      </c>
      <c r="O117" s="9">
        <f>COUNTIFS(N$1:N117,"="&amp;N117,G$1:G117,"="&amp;G117)-1</f>
        <v>2</v>
      </c>
      <c r="P117" s="10">
        <f t="shared" si="12"/>
        <v>0</v>
      </c>
      <c r="Q117" s="11">
        <f t="shared" si="13"/>
        <v>1</v>
      </c>
      <c r="R117" s="4" t="str">
        <f t="shared" si="17"/>
        <v>50m</v>
      </c>
      <c r="S117" t="str">
        <f t="shared" si="14"/>
        <v>50m</v>
      </c>
      <c r="T117" s="1">
        <f t="shared" si="15"/>
        <v>0</v>
      </c>
      <c r="U117">
        <f t="shared" si="16"/>
        <v>1</v>
      </c>
    </row>
    <row r="118" spans="1:21">
      <c r="A118" t="s">
        <v>193</v>
      </c>
      <c r="B118" t="s">
        <v>1</v>
      </c>
      <c r="C118" t="s">
        <v>205</v>
      </c>
      <c r="D118">
        <v>1</v>
      </c>
      <c r="E118">
        <v>1</v>
      </c>
      <c r="F118">
        <v>971</v>
      </c>
      <c r="G118" t="s">
        <v>4</v>
      </c>
      <c r="H118" t="s">
        <v>1</v>
      </c>
      <c r="I118" t="s">
        <v>2</v>
      </c>
      <c r="J118" t="s">
        <v>5</v>
      </c>
      <c r="K118" s="14">
        <v>6.7</v>
      </c>
      <c r="L118" s="1" t="str">
        <f t="shared" si="9"/>
        <v>ok</v>
      </c>
      <c r="M118" s="1" t="str">
        <f t="shared" si="10"/>
        <v>ok</v>
      </c>
      <c r="N118" t="str">
        <f t="shared" si="11"/>
        <v>50m</v>
      </c>
      <c r="O118" s="9">
        <f>COUNTIFS(N$1:N118,"="&amp;N118,G$1:G118,"="&amp;G118)-1</f>
        <v>1</v>
      </c>
      <c r="P118" s="10">
        <f t="shared" si="12"/>
        <v>6.7000999999999999</v>
      </c>
      <c r="Q118" s="11">
        <f t="shared" si="13"/>
        <v>2</v>
      </c>
      <c r="R118" s="4" t="str">
        <f t="shared" si="17"/>
        <v>50mSlower</v>
      </c>
      <c r="S118" t="str">
        <f t="shared" si="14"/>
        <v>Dan Cluderay50mSlower</v>
      </c>
      <c r="T118" s="1">
        <f t="shared" si="15"/>
        <v>6.7</v>
      </c>
      <c r="U118">
        <f t="shared" si="16"/>
        <v>1</v>
      </c>
    </row>
    <row r="119" spans="1:21">
      <c r="D119">
        <v>1</v>
      </c>
      <c r="E119">
        <v>2</v>
      </c>
      <c r="F119">
        <v>156</v>
      </c>
      <c r="G119" t="s">
        <v>13</v>
      </c>
      <c r="H119" t="s">
        <v>1</v>
      </c>
      <c r="I119" t="s">
        <v>9</v>
      </c>
      <c r="J119" t="s">
        <v>10</v>
      </c>
      <c r="K119" s="14">
        <v>6.7</v>
      </c>
      <c r="L119" s="1" t="str">
        <f t="shared" si="9"/>
        <v>ok</v>
      </c>
      <c r="M119" s="1" t="str">
        <f t="shared" si="10"/>
        <v>ok</v>
      </c>
      <c r="N119" t="str">
        <f t="shared" si="11"/>
        <v>50m</v>
      </c>
      <c r="O119" s="9">
        <f>COUNTIFS(N$1:N119,"="&amp;N119,G$1:G119,"="&amp;G119)-1</f>
        <v>1</v>
      </c>
      <c r="P119" s="10">
        <f t="shared" si="12"/>
        <v>6.7000999999999999</v>
      </c>
      <c r="Q119" s="11">
        <f t="shared" si="13"/>
        <v>2</v>
      </c>
      <c r="R119" s="4" t="str">
        <f t="shared" si="17"/>
        <v>50mSlower</v>
      </c>
      <c r="S119" t="str">
        <f t="shared" si="14"/>
        <v>Erza Chadwick50mSlower</v>
      </c>
      <c r="T119" s="1">
        <f t="shared" si="15"/>
        <v>6.7</v>
      </c>
      <c r="U119">
        <f t="shared" si="16"/>
        <v>1</v>
      </c>
    </row>
    <row r="120" spans="1:21">
      <c r="D120">
        <v>2</v>
      </c>
      <c r="E120">
        <v>1</v>
      </c>
      <c r="F120">
        <v>153</v>
      </c>
      <c r="G120" t="s">
        <v>6</v>
      </c>
      <c r="H120" t="s">
        <v>1</v>
      </c>
      <c r="I120" t="s">
        <v>2</v>
      </c>
      <c r="J120" t="s">
        <v>7</v>
      </c>
      <c r="K120" s="14">
        <v>6.8</v>
      </c>
      <c r="L120" s="1" t="str">
        <f t="shared" si="9"/>
        <v>ok</v>
      </c>
      <c r="M120" s="1" t="str">
        <f t="shared" si="10"/>
        <v>ok</v>
      </c>
      <c r="N120" t="str">
        <f t="shared" si="11"/>
        <v>50m</v>
      </c>
      <c r="O120" s="9">
        <f>COUNTIFS(N$1:N120,"="&amp;N120,G$1:G120,"="&amp;G120)-1</f>
        <v>1</v>
      </c>
      <c r="P120" s="10">
        <f t="shared" si="12"/>
        <v>6.8000999999999996</v>
      </c>
      <c r="Q120" s="11">
        <f t="shared" si="13"/>
        <v>2</v>
      </c>
      <c r="R120" s="4" t="str">
        <f t="shared" si="17"/>
        <v>50mSlower</v>
      </c>
      <c r="S120" t="str">
        <f t="shared" si="14"/>
        <v>James Wood50mSlower</v>
      </c>
      <c r="T120" s="1">
        <f t="shared" si="15"/>
        <v>6.8</v>
      </c>
      <c r="U120">
        <f t="shared" si="16"/>
        <v>2</v>
      </c>
    </row>
    <row r="121" spans="1:21">
      <c r="D121">
        <v>1</v>
      </c>
      <c r="E121">
        <v>3</v>
      </c>
      <c r="F121">
        <v>155</v>
      </c>
      <c r="G121" t="s">
        <v>11</v>
      </c>
      <c r="H121" t="s">
        <v>1</v>
      </c>
      <c r="I121" t="s">
        <v>9</v>
      </c>
      <c r="J121" t="s">
        <v>12</v>
      </c>
      <c r="K121" s="14">
        <v>7.3</v>
      </c>
      <c r="L121" s="1" t="str">
        <f t="shared" si="9"/>
        <v>ok</v>
      </c>
      <c r="M121" s="1" t="str">
        <f t="shared" si="10"/>
        <v>ok</v>
      </c>
      <c r="N121" t="str">
        <f t="shared" si="11"/>
        <v>50m</v>
      </c>
      <c r="O121" s="9">
        <f>COUNTIFS(N$1:N121,"="&amp;N121,G$1:G121,"="&amp;G121)-1</f>
        <v>1</v>
      </c>
      <c r="P121" s="10">
        <f t="shared" si="12"/>
        <v>7.3000999999999996</v>
      </c>
      <c r="Q121" s="11">
        <f t="shared" si="13"/>
        <v>2</v>
      </c>
      <c r="R121" s="4" t="str">
        <f t="shared" si="17"/>
        <v>50mSlower</v>
      </c>
      <c r="S121" t="str">
        <f t="shared" si="14"/>
        <v>Joey McLaughlan50mSlower</v>
      </c>
      <c r="T121" s="1">
        <f t="shared" si="15"/>
        <v>7.3</v>
      </c>
      <c r="U121">
        <f t="shared" si="16"/>
        <v>3</v>
      </c>
    </row>
    <row r="122" spans="1:21">
      <c r="D122">
        <v>2</v>
      </c>
      <c r="E122">
        <v>2</v>
      </c>
      <c r="F122">
        <v>976</v>
      </c>
      <c r="G122" t="s">
        <v>147</v>
      </c>
      <c r="H122" t="s">
        <v>1</v>
      </c>
      <c r="I122" t="s">
        <v>9</v>
      </c>
      <c r="J122" t="s">
        <v>26</v>
      </c>
      <c r="K122" s="14">
        <v>7.3</v>
      </c>
      <c r="L122" s="1" t="str">
        <f t="shared" si="9"/>
        <v>ok</v>
      </c>
      <c r="M122" s="1" t="str">
        <f t="shared" si="10"/>
        <v>ok</v>
      </c>
      <c r="N122" t="str">
        <f t="shared" si="11"/>
        <v>50m</v>
      </c>
      <c r="O122" s="9">
        <f>COUNTIFS(N$1:N122,"="&amp;N122,G$1:G122,"="&amp;G122)-1</f>
        <v>1</v>
      </c>
      <c r="P122" s="10">
        <f t="shared" si="12"/>
        <v>7.3000999999999996</v>
      </c>
      <c r="Q122" s="11">
        <f t="shared" si="13"/>
        <v>2</v>
      </c>
      <c r="R122" s="4" t="str">
        <f t="shared" si="17"/>
        <v>50mSlower</v>
      </c>
      <c r="S122" t="str">
        <f t="shared" si="14"/>
        <v>Laith Alghofari50mSlower</v>
      </c>
      <c r="T122" s="1">
        <f t="shared" si="15"/>
        <v>7.3</v>
      </c>
      <c r="U122">
        <f t="shared" si="16"/>
        <v>3</v>
      </c>
    </row>
    <row r="123" spans="1:21">
      <c r="D123">
        <v>2</v>
      </c>
      <c r="E123">
        <v>3</v>
      </c>
      <c r="F123">
        <v>154</v>
      </c>
      <c r="G123" t="s">
        <v>8</v>
      </c>
      <c r="H123" t="s">
        <v>1</v>
      </c>
      <c r="I123" t="s">
        <v>9</v>
      </c>
      <c r="J123" t="s">
        <v>10</v>
      </c>
      <c r="K123" s="14">
        <v>7.7</v>
      </c>
      <c r="L123" s="1" t="str">
        <f t="shared" si="9"/>
        <v>ok</v>
      </c>
      <c r="M123" s="1" t="str">
        <f t="shared" si="10"/>
        <v>ok</v>
      </c>
      <c r="N123" t="str">
        <f t="shared" si="11"/>
        <v>50m</v>
      </c>
      <c r="O123" s="9">
        <f>COUNTIFS(N$1:N123,"="&amp;N123,G$1:G123,"="&amp;G123)-1</f>
        <v>1</v>
      </c>
      <c r="P123" s="10">
        <f t="shared" si="12"/>
        <v>7.7000999999999999</v>
      </c>
      <c r="Q123" s="11">
        <f t="shared" si="13"/>
        <v>2</v>
      </c>
      <c r="R123" s="4" t="str">
        <f t="shared" si="17"/>
        <v>50mSlower</v>
      </c>
      <c r="S123" t="str">
        <f t="shared" si="14"/>
        <v>Joseph Blow50mSlower</v>
      </c>
      <c r="T123" s="1">
        <f t="shared" si="15"/>
        <v>7.7</v>
      </c>
      <c r="U123">
        <f t="shared" si="16"/>
        <v>5</v>
      </c>
    </row>
    <row r="124" spans="1:21">
      <c r="L124" s="1" t="str">
        <f t="shared" si="9"/>
        <v>blank</v>
      </c>
      <c r="M124" s="1" t="str">
        <f t="shared" si="10"/>
        <v>blank</v>
      </c>
      <c r="N124" t="str">
        <f t="shared" si="11"/>
        <v>50m</v>
      </c>
      <c r="O124" s="9">
        <f>COUNTIFS(N$1:N124,"="&amp;N124,G$1:G124,"="&amp;G124)-1</f>
        <v>3</v>
      </c>
      <c r="P124" s="10">
        <f t="shared" si="12"/>
        <v>0</v>
      </c>
      <c r="Q124" s="11">
        <f t="shared" si="13"/>
        <v>1</v>
      </c>
      <c r="R124" s="4" t="str">
        <f t="shared" si="17"/>
        <v>50m</v>
      </c>
      <c r="S124" t="str">
        <f t="shared" si="14"/>
        <v>50m</v>
      </c>
      <c r="T124" s="1">
        <f t="shared" si="15"/>
        <v>0</v>
      </c>
      <c r="U124">
        <f t="shared" si="16"/>
        <v>1</v>
      </c>
    </row>
    <row r="125" spans="1:21">
      <c r="A125" t="s">
        <v>193</v>
      </c>
      <c r="B125" t="s">
        <v>28</v>
      </c>
      <c r="C125" t="s">
        <v>205</v>
      </c>
      <c r="D125">
        <v>1</v>
      </c>
      <c r="E125">
        <v>1</v>
      </c>
      <c r="F125">
        <v>175</v>
      </c>
      <c r="G125" t="s">
        <v>40</v>
      </c>
      <c r="H125" t="s">
        <v>28</v>
      </c>
      <c r="I125" t="s">
        <v>9</v>
      </c>
      <c r="J125" t="s">
        <v>41</v>
      </c>
      <c r="K125" s="14">
        <v>7.3</v>
      </c>
      <c r="L125" s="1" t="str">
        <f t="shared" si="9"/>
        <v>ok</v>
      </c>
      <c r="M125" s="1" t="str">
        <f t="shared" si="10"/>
        <v>ok</v>
      </c>
      <c r="N125" t="str">
        <f t="shared" si="11"/>
        <v>50m</v>
      </c>
      <c r="O125" s="9">
        <f>COUNTIFS(N$1:N125,"="&amp;N125,G$1:G125,"="&amp;G125)-1</f>
        <v>1</v>
      </c>
      <c r="P125" s="10">
        <f t="shared" si="12"/>
        <v>7.3000999999999996</v>
      </c>
      <c r="Q125" s="11">
        <f t="shared" si="13"/>
        <v>2</v>
      </c>
      <c r="R125" s="4" t="str">
        <f t="shared" si="17"/>
        <v>50mSlower</v>
      </c>
      <c r="S125" t="str">
        <f t="shared" si="14"/>
        <v>Grace Walker50mSlower</v>
      </c>
      <c r="T125" s="1">
        <f t="shared" si="15"/>
        <v>7.3</v>
      </c>
      <c r="U125">
        <f t="shared" si="16"/>
        <v>1</v>
      </c>
    </row>
    <row r="126" spans="1:21">
      <c r="D126">
        <v>1</v>
      </c>
      <c r="E126">
        <v>2</v>
      </c>
      <c r="F126">
        <v>173</v>
      </c>
      <c r="G126" t="s">
        <v>38</v>
      </c>
      <c r="H126" t="s">
        <v>28</v>
      </c>
      <c r="I126" t="s">
        <v>9</v>
      </c>
      <c r="J126" t="s">
        <v>26</v>
      </c>
      <c r="K126" s="14">
        <v>7.4</v>
      </c>
      <c r="L126" s="1" t="str">
        <f t="shared" si="9"/>
        <v>ok</v>
      </c>
      <c r="M126" s="1" t="str">
        <f t="shared" si="10"/>
        <v>ok</v>
      </c>
      <c r="N126" t="str">
        <f t="shared" si="11"/>
        <v>50m</v>
      </c>
      <c r="O126" s="9">
        <f>COUNTIFS(N$1:N126,"="&amp;N126,G$1:G126,"="&amp;G126)-1</f>
        <v>1</v>
      </c>
      <c r="P126" s="10">
        <f t="shared" si="12"/>
        <v>7.4001000000000001</v>
      </c>
      <c r="Q126" s="11">
        <f t="shared" si="13"/>
        <v>2</v>
      </c>
      <c r="R126" s="4" t="str">
        <f t="shared" si="17"/>
        <v>50mSlower</v>
      </c>
      <c r="S126" t="str">
        <f t="shared" si="14"/>
        <v>Molly Parker50mSlower</v>
      </c>
      <c r="T126" s="1">
        <f t="shared" si="15"/>
        <v>7.4</v>
      </c>
      <c r="U126">
        <f t="shared" si="16"/>
        <v>2</v>
      </c>
    </row>
    <row r="127" spans="1:21">
      <c r="D127">
        <v>1</v>
      </c>
      <c r="E127">
        <v>3</v>
      </c>
      <c r="F127">
        <v>166</v>
      </c>
      <c r="G127" t="s">
        <v>27</v>
      </c>
      <c r="H127" t="s">
        <v>28</v>
      </c>
      <c r="I127" t="s">
        <v>2</v>
      </c>
      <c r="J127" t="s">
        <v>29</v>
      </c>
      <c r="K127" s="14">
        <v>7.5</v>
      </c>
      <c r="L127" s="1" t="str">
        <f t="shared" si="9"/>
        <v>ok</v>
      </c>
      <c r="M127" s="1" t="str">
        <f t="shared" si="10"/>
        <v>ok</v>
      </c>
      <c r="N127" t="str">
        <f t="shared" si="11"/>
        <v>50m</v>
      </c>
      <c r="O127" s="9">
        <f>COUNTIFS(N$1:N127,"="&amp;N127,G$1:G127,"="&amp;G127)-1</f>
        <v>1</v>
      </c>
      <c r="P127" s="10">
        <f t="shared" si="12"/>
        <v>7.5000999999999998</v>
      </c>
      <c r="Q127" s="11">
        <f t="shared" si="13"/>
        <v>2</v>
      </c>
      <c r="R127" s="4" t="str">
        <f t="shared" si="17"/>
        <v>50mSlower</v>
      </c>
      <c r="S127" t="str">
        <f t="shared" si="14"/>
        <v>Katie Rowney50mSlower</v>
      </c>
      <c r="T127" s="1">
        <f t="shared" si="15"/>
        <v>7.5</v>
      </c>
      <c r="U127">
        <f t="shared" si="16"/>
        <v>1</v>
      </c>
    </row>
    <row r="128" spans="1:21">
      <c r="D128">
        <v>1</v>
      </c>
      <c r="E128">
        <v>4</v>
      </c>
      <c r="F128">
        <v>170</v>
      </c>
      <c r="G128" t="s">
        <v>34</v>
      </c>
      <c r="H128" t="s">
        <v>28</v>
      </c>
      <c r="I128" t="s">
        <v>9</v>
      </c>
      <c r="J128" t="s">
        <v>10</v>
      </c>
      <c r="K128" s="14">
        <v>8.1999999999999993</v>
      </c>
      <c r="L128" s="1" t="str">
        <f t="shared" si="9"/>
        <v>ok</v>
      </c>
      <c r="M128" s="1" t="str">
        <f t="shared" si="10"/>
        <v>ok</v>
      </c>
      <c r="N128" t="str">
        <f t="shared" si="11"/>
        <v>50m</v>
      </c>
      <c r="O128" s="9">
        <f>COUNTIFS(N$1:N128,"="&amp;N128,G$1:G128,"="&amp;G128)-1</f>
        <v>1</v>
      </c>
      <c r="P128" s="10">
        <f t="shared" si="12"/>
        <v>8.2000999999999991</v>
      </c>
      <c r="Q128" s="11">
        <f t="shared" si="13"/>
        <v>2</v>
      </c>
      <c r="R128" s="4" t="str">
        <f t="shared" si="17"/>
        <v>50mSlower</v>
      </c>
      <c r="S128" t="str">
        <f t="shared" si="14"/>
        <v>Lilly Thornhill50mSlower</v>
      </c>
      <c r="T128" s="1">
        <f t="shared" si="15"/>
        <v>8.1999999999999993</v>
      </c>
      <c r="U128">
        <f t="shared" si="16"/>
        <v>3</v>
      </c>
    </row>
    <row r="129" spans="1:21">
      <c r="L129" s="1" t="str">
        <f t="shared" si="9"/>
        <v>blank</v>
      </c>
      <c r="M129" s="1" t="str">
        <f t="shared" si="10"/>
        <v>blank</v>
      </c>
      <c r="N129" t="str">
        <f t="shared" si="11"/>
        <v>50m</v>
      </c>
      <c r="O129" s="9">
        <f>COUNTIFS(N$1:N129,"="&amp;N129,G$1:G129,"="&amp;G129)-1</f>
        <v>4</v>
      </c>
      <c r="P129" s="10">
        <f t="shared" si="12"/>
        <v>0</v>
      </c>
      <c r="Q129" s="11">
        <f t="shared" si="13"/>
        <v>1</v>
      </c>
      <c r="R129" s="4" t="str">
        <f t="shared" si="17"/>
        <v>50m</v>
      </c>
      <c r="S129" t="str">
        <f t="shared" si="14"/>
        <v>50m</v>
      </c>
      <c r="T129" s="1">
        <f t="shared" si="15"/>
        <v>0</v>
      </c>
      <c r="U129">
        <f t="shared" si="16"/>
        <v>1</v>
      </c>
    </row>
    <row r="130" spans="1:21">
      <c r="A130" t="s">
        <v>108</v>
      </c>
      <c r="B130" t="s">
        <v>28</v>
      </c>
      <c r="C130" t="s">
        <v>205</v>
      </c>
      <c r="D130">
        <v>1</v>
      </c>
      <c r="E130">
        <v>1</v>
      </c>
      <c r="F130">
        <v>940</v>
      </c>
      <c r="G130" t="s">
        <v>114</v>
      </c>
      <c r="H130" t="s">
        <v>28</v>
      </c>
      <c r="I130" t="s">
        <v>108</v>
      </c>
      <c r="J130" t="s">
        <v>33</v>
      </c>
      <c r="K130" s="14">
        <v>8.1999999999999993</v>
      </c>
      <c r="L130" s="1" t="str">
        <f t="shared" ref="L130:L193" si="18">IF(G130="","blank",IF(ISNA(VLOOKUP(G130,Entry_names,1,FALSE)),"error","ok"))</f>
        <v>ok</v>
      </c>
      <c r="M130" s="1" t="str">
        <f t="shared" ref="M130:M193" si="19">IF(G130="","blank",IF(VLOOKUP(G130,Entry_names,20,FALSE)=I130,"ok","error"))</f>
        <v>ok</v>
      </c>
      <c r="N130" t="str">
        <f t="shared" ref="N130:N193" si="20">IF(C130="",N129,TRIM(LEFT(C130,4)))</f>
        <v>50m</v>
      </c>
      <c r="O130" s="9">
        <f>COUNTIFS(N$1:N130,"="&amp;N130,G$1:G130,"="&amp;G130)-1</f>
        <v>1</v>
      </c>
      <c r="P130" s="10">
        <f t="shared" ref="P130:P193" si="21">IF(K130=0,0,K130+O130/10000)</f>
        <v>8.2000999999999991</v>
      </c>
      <c r="Q130" s="11">
        <f t="shared" ref="Q130:Q193" si="22">COUNTIFS(G$1:G$999,"="&amp;G130,N$1:N$999,"="&amp;N130,P$1:P$999,"&lt;"&amp;P130)+1</f>
        <v>2</v>
      </c>
      <c r="R130" s="4" t="str">
        <f t="shared" si="17"/>
        <v>50mSlower</v>
      </c>
      <c r="S130" t="str">
        <f t="shared" ref="S130:S193" si="23">G130&amp;R130</f>
        <v>Emily Coote50mSlower</v>
      </c>
      <c r="T130" s="1">
        <f t="shared" ref="T130:T193" si="24">K130</f>
        <v>8.1999999999999993</v>
      </c>
      <c r="U130">
        <f t="shared" ref="U130:U193" si="25">COUNTIFS(H$1:H$999,"="&amp;H130,I$1:I$999,"="&amp;I130,R$1:R$999,"="&amp;R130,T$1:T$999,"&lt;"&amp;T130)+1</f>
        <v>1</v>
      </c>
    </row>
    <row r="131" spans="1:21">
      <c r="D131">
        <v>1</v>
      </c>
      <c r="E131">
        <v>2</v>
      </c>
      <c r="F131">
        <v>932</v>
      </c>
      <c r="G131" t="s">
        <v>105</v>
      </c>
      <c r="H131" t="s">
        <v>28</v>
      </c>
      <c r="I131" t="s">
        <v>65</v>
      </c>
      <c r="J131" t="s">
        <v>17</v>
      </c>
      <c r="K131" s="14">
        <v>8.5</v>
      </c>
      <c r="L131" s="1" t="str">
        <f t="shared" si="18"/>
        <v>ok</v>
      </c>
      <c r="M131" s="1" t="str">
        <f t="shared" si="19"/>
        <v>ok</v>
      </c>
      <c r="N131" t="str">
        <f t="shared" si="20"/>
        <v>50m</v>
      </c>
      <c r="O131" s="9">
        <f>COUNTIFS(N$1:N131,"="&amp;N131,G$1:G131,"="&amp;G131)-1</f>
        <v>1</v>
      </c>
      <c r="P131" s="10">
        <f t="shared" si="21"/>
        <v>8.5000999999999998</v>
      </c>
      <c r="Q131" s="11">
        <f t="shared" si="22"/>
        <v>2</v>
      </c>
      <c r="R131" s="4" t="str">
        <f t="shared" ref="R131:R194" si="26">N131&amp;IF(Q131&gt;1,"Slower","")</f>
        <v>50mSlower</v>
      </c>
      <c r="S131" t="str">
        <f t="shared" si="23"/>
        <v>Millie-Rose Beuve50mSlower</v>
      </c>
      <c r="T131" s="1">
        <f t="shared" si="24"/>
        <v>8.5</v>
      </c>
      <c r="U131">
        <f t="shared" si="25"/>
        <v>10</v>
      </c>
    </row>
    <row r="132" spans="1:21">
      <c r="D132">
        <v>2</v>
      </c>
      <c r="E132">
        <v>1</v>
      </c>
      <c r="F132">
        <v>934</v>
      </c>
      <c r="G132" t="s">
        <v>107</v>
      </c>
      <c r="H132" t="s">
        <v>28</v>
      </c>
      <c r="I132" t="s">
        <v>108</v>
      </c>
      <c r="J132" t="s">
        <v>62</v>
      </c>
      <c r="K132" s="14">
        <v>8.6</v>
      </c>
      <c r="L132" s="1" t="str">
        <f t="shared" si="18"/>
        <v>ok</v>
      </c>
      <c r="M132" s="1" t="str">
        <f t="shared" si="19"/>
        <v>ok</v>
      </c>
      <c r="N132" t="str">
        <f t="shared" si="20"/>
        <v>50m</v>
      </c>
      <c r="O132" s="9">
        <f>COUNTIFS(N$1:N132,"="&amp;N132,G$1:G132,"="&amp;G132)-1</f>
        <v>1</v>
      </c>
      <c r="P132" s="10">
        <f t="shared" si="21"/>
        <v>8.6000999999999994</v>
      </c>
      <c r="Q132" s="11">
        <f t="shared" si="22"/>
        <v>2</v>
      </c>
      <c r="R132" s="4" t="str">
        <f t="shared" si="26"/>
        <v>50mSlower</v>
      </c>
      <c r="S132" t="str">
        <f t="shared" si="23"/>
        <v>Maisie Holdsworth50mSlower</v>
      </c>
      <c r="T132" s="1">
        <f t="shared" si="24"/>
        <v>8.6</v>
      </c>
      <c r="U132">
        <f t="shared" si="25"/>
        <v>2</v>
      </c>
    </row>
    <row r="133" spans="1:21">
      <c r="D133">
        <v>2</v>
      </c>
      <c r="E133">
        <v>2</v>
      </c>
      <c r="F133">
        <v>942</v>
      </c>
      <c r="G133" t="s">
        <v>116</v>
      </c>
      <c r="H133" t="s">
        <v>28</v>
      </c>
      <c r="I133" t="s">
        <v>108</v>
      </c>
      <c r="J133" t="s">
        <v>17</v>
      </c>
      <c r="K133" s="14">
        <v>9.1</v>
      </c>
      <c r="L133" s="1" t="str">
        <f t="shared" si="18"/>
        <v>ok</v>
      </c>
      <c r="M133" s="1" t="str">
        <f t="shared" si="19"/>
        <v>ok</v>
      </c>
      <c r="N133" t="str">
        <f t="shared" si="20"/>
        <v>50m</v>
      </c>
      <c r="O133" s="9">
        <f>COUNTIFS(N$1:N133,"="&amp;N133,G$1:G133,"="&amp;G133)-1</f>
        <v>1</v>
      </c>
      <c r="P133" s="10">
        <f t="shared" si="21"/>
        <v>9.1000999999999994</v>
      </c>
      <c r="Q133" s="11">
        <f t="shared" si="22"/>
        <v>1</v>
      </c>
      <c r="R133" s="4" t="str">
        <f t="shared" si="26"/>
        <v>50m</v>
      </c>
      <c r="S133" t="str">
        <f t="shared" si="23"/>
        <v>Tilly Bennett50m</v>
      </c>
      <c r="T133" s="1">
        <f t="shared" si="24"/>
        <v>9.1</v>
      </c>
      <c r="U133">
        <f t="shared" si="25"/>
        <v>3</v>
      </c>
    </row>
    <row r="134" spans="1:21">
      <c r="D134">
        <v>2</v>
      </c>
      <c r="E134">
        <v>3</v>
      </c>
      <c r="F134">
        <v>939</v>
      </c>
      <c r="G134" t="s">
        <v>113</v>
      </c>
      <c r="H134" t="s">
        <v>28</v>
      </c>
      <c r="I134" t="s">
        <v>108</v>
      </c>
      <c r="J134" t="s">
        <v>17</v>
      </c>
      <c r="K134" s="14">
        <v>9.5</v>
      </c>
      <c r="L134" s="1" t="str">
        <f t="shared" si="18"/>
        <v>ok</v>
      </c>
      <c r="M134" s="1" t="str">
        <f t="shared" si="19"/>
        <v>ok</v>
      </c>
      <c r="N134" t="str">
        <f t="shared" si="20"/>
        <v>50m</v>
      </c>
      <c r="O134" s="9">
        <f>COUNTIFS(N$1:N134,"="&amp;N134,G$1:G134,"="&amp;G134)-1</f>
        <v>1</v>
      </c>
      <c r="P134" s="10">
        <f t="shared" si="21"/>
        <v>9.5000999999999998</v>
      </c>
      <c r="Q134" s="11">
        <f t="shared" si="22"/>
        <v>2</v>
      </c>
      <c r="R134" s="4" t="str">
        <f t="shared" si="26"/>
        <v>50mSlower</v>
      </c>
      <c r="S134" t="str">
        <f t="shared" si="23"/>
        <v>Indi Harrison-Ruddock50mSlower</v>
      </c>
      <c r="T134" s="1">
        <f t="shared" si="24"/>
        <v>9.5</v>
      </c>
      <c r="U134">
        <f t="shared" si="25"/>
        <v>4</v>
      </c>
    </row>
    <row r="135" spans="1:21">
      <c r="D135">
        <v>1</v>
      </c>
      <c r="E135">
        <v>3</v>
      </c>
      <c r="F135">
        <v>937</v>
      </c>
      <c r="G135" t="s">
        <v>111</v>
      </c>
      <c r="H135" t="s">
        <v>28</v>
      </c>
      <c r="I135" t="s">
        <v>108</v>
      </c>
      <c r="J135" t="s">
        <v>82</v>
      </c>
      <c r="K135" s="14">
        <v>9.6</v>
      </c>
      <c r="L135" s="1" t="str">
        <f t="shared" si="18"/>
        <v>ok</v>
      </c>
      <c r="M135" s="1" t="str">
        <f t="shared" si="19"/>
        <v>ok</v>
      </c>
      <c r="N135" t="str">
        <f t="shared" si="20"/>
        <v>50m</v>
      </c>
      <c r="O135" s="9">
        <f>COUNTIFS(N$1:N135,"="&amp;N135,G$1:G135,"="&amp;G135)-1</f>
        <v>1</v>
      </c>
      <c r="P135" s="10">
        <f t="shared" si="21"/>
        <v>9.6000999999999994</v>
      </c>
      <c r="Q135" s="11">
        <f t="shared" si="22"/>
        <v>2</v>
      </c>
      <c r="R135" s="4" t="str">
        <f t="shared" si="26"/>
        <v>50mSlower</v>
      </c>
      <c r="S135" t="str">
        <f t="shared" si="23"/>
        <v>Ada McGarrigle50mSlower</v>
      </c>
      <c r="T135" s="1">
        <f t="shared" si="24"/>
        <v>9.6</v>
      </c>
      <c r="U135">
        <f t="shared" si="25"/>
        <v>5</v>
      </c>
    </row>
    <row r="136" spans="1:21">
      <c r="D136">
        <v>2</v>
      </c>
      <c r="E136">
        <v>4</v>
      </c>
      <c r="F136">
        <v>935</v>
      </c>
      <c r="G136" t="s">
        <v>109</v>
      </c>
      <c r="H136" t="s">
        <v>28</v>
      </c>
      <c r="I136" t="s">
        <v>108</v>
      </c>
      <c r="J136" t="s">
        <v>79</v>
      </c>
      <c r="K136" s="14">
        <v>9.6</v>
      </c>
      <c r="L136" s="1" t="str">
        <f t="shared" si="18"/>
        <v>ok</v>
      </c>
      <c r="M136" s="1" t="str">
        <f t="shared" si="19"/>
        <v>ok</v>
      </c>
      <c r="N136" t="str">
        <f t="shared" si="20"/>
        <v>50m</v>
      </c>
      <c r="O136" s="9">
        <f>COUNTIFS(N$1:N136,"="&amp;N136,G$1:G136,"="&amp;G136)-1</f>
        <v>1</v>
      </c>
      <c r="P136" s="10">
        <f t="shared" si="21"/>
        <v>9.6000999999999994</v>
      </c>
      <c r="Q136" s="11">
        <f t="shared" si="22"/>
        <v>2</v>
      </c>
      <c r="R136" s="4" t="str">
        <f t="shared" si="26"/>
        <v>50mSlower</v>
      </c>
      <c r="S136" t="str">
        <f t="shared" si="23"/>
        <v>Willow Cole50mSlower</v>
      </c>
      <c r="T136" s="1">
        <f t="shared" si="24"/>
        <v>9.6</v>
      </c>
      <c r="U136">
        <f t="shared" si="25"/>
        <v>5</v>
      </c>
    </row>
    <row r="137" spans="1:21">
      <c r="D137">
        <v>1</v>
      </c>
      <c r="E137">
        <v>4</v>
      </c>
      <c r="F137">
        <v>936</v>
      </c>
      <c r="G137" t="s">
        <v>110</v>
      </c>
      <c r="H137" t="s">
        <v>28</v>
      </c>
      <c r="I137" t="s">
        <v>108</v>
      </c>
      <c r="J137" t="s">
        <v>62</v>
      </c>
      <c r="K137" s="14">
        <v>10.1</v>
      </c>
      <c r="L137" s="1" t="str">
        <f t="shared" si="18"/>
        <v>ok</v>
      </c>
      <c r="M137" s="1" t="str">
        <f t="shared" si="19"/>
        <v>ok</v>
      </c>
      <c r="N137" t="str">
        <f t="shared" si="20"/>
        <v>50m</v>
      </c>
      <c r="O137" s="9">
        <f>COUNTIFS(N$1:N137,"="&amp;N137,G$1:G137,"="&amp;G137)-1</f>
        <v>1</v>
      </c>
      <c r="P137" s="10">
        <f t="shared" si="21"/>
        <v>10.100099999999999</v>
      </c>
      <c r="Q137" s="11">
        <f t="shared" si="22"/>
        <v>2</v>
      </c>
      <c r="R137" s="4" t="str">
        <f t="shared" si="26"/>
        <v>50mSlower</v>
      </c>
      <c r="S137" t="str">
        <f t="shared" si="23"/>
        <v>Zoe Hawksbee50mSlower</v>
      </c>
      <c r="T137" s="1">
        <f t="shared" si="24"/>
        <v>10.1</v>
      </c>
      <c r="U137">
        <f t="shared" si="25"/>
        <v>7</v>
      </c>
    </row>
    <row r="138" spans="1:21">
      <c r="L138" s="1" t="str">
        <f t="shared" si="18"/>
        <v>blank</v>
      </c>
      <c r="M138" s="1" t="str">
        <f t="shared" si="19"/>
        <v>blank</v>
      </c>
      <c r="N138" t="str">
        <f t="shared" si="20"/>
        <v>50m</v>
      </c>
      <c r="O138" s="9">
        <f>COUNTIFS(N$1:N138,"="&amp;N138,G$1:G138,"="&amp;G138)-1</f>
        <v>5</v>
      </c>
      <c r="P138" s="10">
        <f t="shared" si="21"/>
        <v>0</v>
      </c>
      <c r="Q138" s="11">
        <f t="shared" si="22"/>
        <v>1</v>
      </c>
      <c r="R138" s="4" t="str">
        <f t="shared" si="26"/>
        <v>50m</v>
      </c>
      <c r="S138" t="str">
        <f t="shared" si="23"/>
        <v>50m</v>
      </c>
      <c r="T138" s="1">
        <f t="shared" si="24"/>
        <v>0</v>
      </c>
      <c r="U138">
        <f t="shared" si="25"/>
        <v>1</v>
      </c>
    </row>
    <row r="139" spans="1:21">
      <c r="A139" t="s">
        <v>108</v>
      </c>
      <c r="B139" t="s">
        <v>1</v>
      </c>
      <c r="C139" t="s">
        <v>206</v>
      </c>
      <c r="D139">
        <v>1</v>
      </c>
      <c r="E139">
        <v>1</v>
      </c>
      <c r="F139">
        <v>947</v>
      </c>
      <c r="G139" t="s">
        <v>122</v>
      </c>
      <c r="H139" t="s">
        <v>1</v>
      </c>
      <c r="I139" t="s">
        <v>108</v>
      </c>
      <c r="J139" t="s">
        <v>17</v>
      </c>
      <c r="K139" s="14">
        <v>7.7</v>
      </c>
      <c r="L139" s="1" t="str">
        <f t="shared" si="18"/>
        <v>ok</v>
      </c>
      <c r="M139" s="1" t="str">
        <f t="shared" si="19"/>
        <v>ok</v>
      </c>
      <c r="N139" t="str">
        <f t="shared" si="20"/>
        <v>50m</v>
      </c>
      <c r="O139" s="9">
        <f>COUNTIFS(N$1:N139,"="&amp;N139,G$1:G139,"="&amp;G139)-1</f>
        <v>1</v>
      </c>
      <c r="P139" s="10">
        <f t="shared" si="21"/>
        <v>7.7000999999999999</v>
      </c>
      <c r="Q139" s="11">
        <f t="shared" si="22"/>
        <v>2</v>
      </c>
      <c r="R139" s="4" t="str">
        <f t="shared" si="26"/>
        <v>50mSlower</v>
      </c>
      <c r="S139" t="str">
        <f t="shared" si="23"/>
        <v>Arthur Simpson50mSlower</v>
      </c>
      <c r="T139" s="1">
        <f t="shared" si="24"/>
        <v>7.7</v>
      </c>
      <c r="U139">
        <f t="shared" si="25"/>
        <v>1</v>
      </c>
    </row>
    <row r="140" spans="1:21">
      <c r="D140">
        <v>1</v>
      </c>
      <c r="E140">
        <v>2</v>
      </c>
      <c r="F140">
        <v>949</v>
      </c>
      <c r="G140" t="s">
        <v>124</v>
      </c>
      <c r="H140" t="s">
        <v>1</v>
      </c>
      <c r="I140" t="s">
        <v>108</v>
      </c>
      <c r="J140" t="s">
        <v>17</v>
      </c>
      <c r="K140" s="14">
        <v>8</v>
      </c>
      <c r="L140" s="1" t="str">
        <f t="shared" si="18"/>
        <v>ok</v>
      </c>
      <c r="M140" s="1" t="str">
        <f t="shared" si="19"/>
        <v>ok</v>
      </c>
      <c r="N140" t="str">
        <f t="shared" si="20"/>
        <v>50m</v>
      </c>
      <c r="O140" s="9">
        <f>COUNTIFS(N$1:N140,"="&amp;N140,G$1:G140,"="&amp;G140)-1</f>
        <v>1</v>
      </c>
      <c r="P140" s="10">
        <f t="shared" si="21"/>
        <v>8.0000999999999998</v>
      </c>
      <c r="Q140" s="11">
        <f t="shared" si="22"/>
        <v>1</v>
      </c>
      <c r="R140" s="4" t="str">
        <f t="shared" si="26"/>
        <v>50m</v>
      </c>
      <c r="S140" t="str">
        <f t="shared" si="23"/>
        <v>Knowledge Jonusa50m</v>
      </c>
      <c r="T140" s="1">
        <f t="shared" si="24"/>
        <v>8</v>
      </c>
      <c r="U140">
        <f t="shared" si="25"/>
        <v>2</v>
      </c>
    </row>
    <row r="141" spans="1:21">
      <c r="D141">
        <v>4</v>
      </c>
      <c r="E141">
        <v>1</v>
      </c>
      <c r="F141">
        <v>952</v>
      </c>
      <c r="G141" t="s">
        <v>127</v>
      </c>
      <c r="H141" t="s">
        <v>1</v>
      </c>
      <c r="I141" t="s">
        <v>108</v>
      </c>
      <c r="J141" t="s">
        <v>17</v>
      </c>
      <c r="K141" s="14">
        <v>8.5</v>
      </c>
      <c r="L141" s="1" t="str">
        <f t="shared" si="18"/>
        <v>ok</v>
      </c>
      <c r="M141" s="1" t="str">
        <f t="shared" si="19"/>
        <v>ok</v>
      </c>
      <c r="N141" t="str">
        <f t="shared" si="20"/>
        <v>50m</v>
      </c>
      <c r="O141" s="9">
        <f>COUNTIFS(N$1:N141,"="&amp;N141,G$1:G141,"="&amp;G141)-1</f>
        <v>1</v>
      </c>
      <c r="P141" s="10">
        <f t="shared" si="21"/>
        <v>8.5000999999999998</v>
      </c>
      <c r="Q141" s="11">
        <f t="shared" si="22"/>
        <v>1</v>
      </c>
      <c r="R141" s="4" t="str">
        <f t="shared" si="26"/>
        <v>50m</v>
      </c>
      <c r="S141" t="str">
        <f t="shared" si="23"/>
        <v>Isaac Ford50m</v>
      </c>
      <c r="T141" s="1">
        <f t="shared" si="24"/>
        <v>8.5</v>
      </c>
      <c r="U141">
        <f t="shared" si="25"/>
        <v>3</v>
      </c>
    </row>
    <row r="142" spans="1:21">
      <c r="D142">
        <v>1</v>
      </c>
      <c r="E142">
        <v>3</v>
      </c>
      <c r="F142">
        <v>944</v>
      </c>
      <c r="G142" t="s">
        <v>119</v>
      </c>
      <c r="H142" t="s">
        <v>1</v>
      </c>
      <c r="I142" t="s">
        <v>108</v>
      </c>
      <c r="J142" t="s">
        <v>68</v>
      </c>
      <c r="K142" s="14">
        <v>8.6</v>
      </c>
      <c r="L142" s="1" t="str">
        <f t="shared" si="18"/>
        <v>ok</v>
      </c>
      <c r="M142" s="1" t="str">
        <f t="shared" si="19"/>
        <v>ok</v>
      </c>
      <c r="N142" t="str">
        <f t="shared" si="20"/>
        <v>50m</v>
      </c>
      <c r="O142" s="9">
        <f>COUNTIFS(N$1:N142,"="&amp;N142,G$1:G142,"="&amp;G142)-1</f>
        <v>1</v>
      </c>
      <c r="P142" s="10">
        <f t="shared" si="21"/>
        <v>8.6000999999999994</v>
      </c>
      <c r="Q142" s="11">
        <f t="shared" si="22"/>
        <v>2</v>
      </c>
      <c r="R142" s="4" t="str">
        <f t="shared" si="26"/>
        <v>50mSlower</v>
      </c>
      <c r="S142" t="str">
        <f t="shared" si="23"/>
        <v>Joshua Myers50mSlower</v>
      </c>
      <c r="T142" s="1">
        <f t="shared" si="24"/>
        <v>8.6</v>
      </c>
      <c r="U142">
        <f t="shared" si="25"/>
        <v>3</v>
      </c>
    </row>
    <row r="143" spans="1:21">
      <c r="D143">
        <v>5</v>
      </c>
      <c r="E143">
        <v>1</v>
      </c>
      <c r="F143">
        <v>965</v>
      </c>
      <c r="G143" t="s">
        <v>140</v>
      </c>
      <c r="H143" t="s">
        <v>1</v>
      </c>
      <c r="I143" t="s">
        <v>108</v>
      </c>
      <c r="J143" t="s">
        <v>17</v>
      </c>
      <c r="K143" s="14">
        <v>8.6</v>
      </c>
      <c r="L143" s="1" t="str">
        <f t="shared" si="18"/>
        <v>ok</v>
      </c>
      <c r="M143" s="1" t="str">
        <f t="shared" si="19"/>
        <v>ok</v>
      </c>
      <c r="N143" t="str">
        <f t="shared" si="20"/>
        <v>50m</v>
      </c>
      <c r="O143" s="9">
        <f>COUNTIFS(N$1:N143,"="&amp;N143,G$1:G143,"="&amp;G143)-1</f>
        <v>1</v>
      </c>
      <c r="P143" s="10">
        <f t="shared" si="21"/>
        <v>8.6000999999999994</v>
      </c>
      <c r="Q143" s="11">
        <f t="shared" si="22"/>
        <v>2</v>
      </c>
      <c r="R143" s="4" t="str">
        <f t="shared" si="26"/>
        <v>50mSlower</v>
      </c>
      <c r="S143" t="str">
        <f t="shared" si="23"/>
        <v>Oliver Standage50mSlower</v>
      </c>
      <c r="T143" s="1">
        <f t="shared" si="24"/>
        <v>8.6</v>
      </c>
      <c r="U143">
        <f t="shared" si="25"/>
        <v>3</v>
      </c>
    </row>
    <row r="144" spans="1:21">
      <c r="D144">
        <v>4</v>
      </c>
      <c r="E144">
        <v>2</v>
      </c>
      <c r="F144">
        <v>962</v>
      </c>
      <c r="G144" t="s">
        <v>137</v>
      </c>
      <c r="H144" t="s">
        <v>1</v>
      </c>
      <c r="I144" t="s">
        <v>108</v>
      </c>
      <c r="J144" t="s">
        <v>17</v>
      </c>
      <c r="K144" s="14">
        <v>8.6999999999999993</v>
      </c>
      <c r="L144" s="1" t="str">
        <f t="shared" si="18"/>
        <v>ok</v>
      </c>
      <c r="M144" s="1" t="str">
        <f t="shared" si="19"/>
        <v>ok</v>
      </c>
      <c r="N144" t="str">
        <f t="shared" si="20"/>
        <v>50m</v>
      </c>
      <c r="O144" s="9">
        <f>COUNTIFS(N$1:N144,"="&amp;N144,G$1:G144,"="&amp;G144)-1</f>
        <v>1</v>
      </c>
      <c r="P144" s="10">
        <f t="shared" si="21"/>
        <v>8.7000999999999991</v>
      </c>
      <c r="Q144" s="11">
        <f t="shared" si="22"/>
        <v>2</v>
      </c>
      <c r="R144" s="4" t="str">
        <f t="shared" si="26"/>
        <v>50mSlower</v>
      </c>
      <c r="S144" t="str">
        <f t="shared" si="23"/>
        <v>Isaac Shaw50mSlower</v>
      </c>
      <c r="T144" s="1">
        <f t="shared" si="24"/>
        <v>8.6999999999999993</v>
      </c>
      <c r="U144">
        <f t="shared" si="25"/>
        <v>6</v>
      </c>
    </row>
    <row r="145" spans="1:21">
      <c r="D145">
        <v>5</v>
      </c>
      <c r="E145">
        <v>2</v>
      </c>
      <c r="F145">
        <v>964</v>
      </c>
      <c r="G145" t="s">
        <v>139</v>
      </c>
      <c r="H145" t="s">
        <v>1</v>
      </c>
      <c r="I145" t="s">
        <v>108</v>
      </c>
      <c r="J145" t="s">
        <v>17</v>
      </c>
      <c r="K145" s="14">
        <v>8.6999999999999993</v>
      </c>
      <c r="L145" s="1" t="str">
        <f t="shared" si="18"/>
        <v>ok</v>
      </c>
      <c r="M145" s="1" t="str">
        <f t="shared" si="19"/>
        <v>ok</v>
      </c>
      <c r="N145" t="str">
        <f t="shared" si="20"/>
        <v>50m</v>
      </c>
      <c r="O145" s="9">
        <f>COUNTIFS(N$1:N145,"="&amp;N145,G$1:G145,"="&amp;G145)-1</f>
        <v>1</v>
      </c>
      <c r="P145" s="10">
        <f t="shared" si="21"/>
        <v>8.7000999999999991</v>
      </c>
      <c r="Q145" s="11">
        <f t="shared" si="22"/>
        <v>2</v>
      </c>
      <c r="R145" s="4" t="str">
        <f t="shared" si="26"/>
        <v>50mSlower</v>
      </c>
      <c r="S145" t="str">
        <f t="shared" si="23"/>
        <v>Austin Alexander50mSlower</v>
      </c>
      <c r="T145" s="1">
        <f t="shared" si="24"/>
        <v>8.6999999999999993</v>
      </c>
      <c r="U145">
        <f t="shared" si="25"/>
        <v>6</v>
      </c>
    </row>
    <row r="146" spans="1:21">
      <c r="D146">
        <v>2</v>
      </c>
      <c r="E146">
        <v>1</v>
      </c>
      <c r="F146">
        <v>945</v>
      </c>
      <c r="G146" t="s">
        <v>120</v>
      </c>
      <c r="H146" t="s">
        <v>1</v>
      </c>
      <c r="I146" t="s">
        <v>108</v>
      </c>
      <c r="J146" t="s">
        <v>17</v>
      </c>
      <c r="K146" s="14">
        <v>8.9</v>
      </c>
      <c r="L146" s="1" t="str">
        <f t="shared" si="18"/>
        <v>ok</v>
      </c>
      <c r="M146" s="1" t="str">
        <f t="shared" si="19"/>
        <v>ok</v>
      </c>
      <c r="N146" t="str">
        <f t="shared" si="20"/>
        <v>50m</v>
      </c>
      <c r="O146" s="9">
        <f>COUNTIFS(N$1:N146,"="&amp;N146,G$1:G146,"="&amp;G146)-1</f>
        <v>1</v>
      </c>
      <c r="P146" s="10">
        <f t="shared" si="21"/>
        <v>8.9001000000000001</v>
      </c>
      <c r="Q146" s="11">
        <f t="shared" si="22"/>
        <v>2</v>
      </c>
      <c r="R146" s="4" t="str">
        <f t="shared" si="26"/>
        <v>50mSlower</v>
      </c>
      <c r="S146" t="str">
        <f t="shared" si="23"/>
        <v>Harry Jackson50mSlower</v>
      </c>
      <c r="T146" s="1">
        <f t="shared" si="24"/>
        <v>8.9</v>
      </c>
      <c r="U146">
        <f t="shared" si="25"/>
        <v>8</v>
      </c>
    </row>
    <row r="147" spans="1:21">
      <c r="D147">
        <v>3</v>
      </c>
      <c r="E147">
        <v>1</v>
      </c>
      <c r="F147">
        <v>959</v>
      </c>
      <c r="G147" t="s">
        <v>134</v>
      </c>
      <c r="H147" t="s">
        <v>1</v>
      </c>
      <c r="I147" t="s">
        <v>108</v>
      </c>
      <c r="J147" t="s">
        <v>10</v>
      </c>
      <c r="K147" s="14">
        <v>8.9</v>
      </c>
      <c r="L147" s="1" t="str">
        <f t="shared" si="18"/>
        <v>ok</v>
      </c>
      <c r="M147" s="1" t="str">
        <f t="shared" si="19"/>
        <v>ok</v>
      </c>
      <c r="N147" t="str">
        <f t="shared" si="20"/>
        <v>50m</v>
      </c>
      <c r="O147" s="9">
        <f>COUNTIFS(N$1:N147,"="&amp;N147,G$1:G147,"="&amp;G147)-1</f>
        <v>1</v>
      </c>
      <c r="P147" s="10">
        <f t="shared" si="21"/>
        <v>8.9001000000000001</v>
      </c>
      <c r="Q147" s="11">
        <f t="shared" si="22"/>
        <v>2</v>
      </c>
      <c r="R147" s="4" t="str">
        <f t="shared" si="26"/>
        <v>50mSlower</v>
      </c>
      <c r="S147" t="str">
        <f t="shared" si="23"/>
        <v>Luca McMullen50mSlower</v>
      </c>
      <c r="T147" s="1">
        <f t="shared" si="24"/>
        <v>8.9</v>
      </c>
      <c r="U147">
        <f t="shared" si="25"/>
        <v>8</v>
      </c>
    </row>
    <row r="148" spans="1:21">
      <c r="D148">
        <v>3</v>
      </c>
      <c r="E148">
        <v>2</v>
      </c>
      <c r="F148">
        <v>957</v>
      </c>
      <c r="G148" t="s">
        <v>132</v>
      </c>
      <c r="H148" t="s">
        <v>1</v>
      </c>
      <c r="I148" t="s">
        <v>108</v>
      </c>
      <c r="J148" t="s">
        <v>24</v>
      </c>
      <c r="K148" s="14">
        <v>9.1999999999999993</v>
      </c>
      <c r="L148" s="1" t="str">
        <f t="shared" si="18"/>
        <v>ok</v>
      </c>
      <c r="M148" s="1" t="str">
        <f t="shared" si="19"/>
        <v>ok</v>
      </c>
      <c r="N148" t="str">
        <f t="shared" si="20"/>
        <v>50m</v>
      </c>
      <c r="O148" s="9">
        <f>COUNTIFS(N$1:N148,"="&amp;N148,G$1:G148,"="&amp;G148)-1</f>
        <v>1</v>
      </c>
      <c r="P148" s="10">
        <f t="shared" si="21"/>
        <v>9.2000999999999991</v>
      </c>
      <c r="Q148" s="11">
        <f t="shared" si="22"/>
        <v>2</v>
      </c>
      <c r="R148" s="4" t="str">
        <f t="shared" si="26"/>
        <v>50mSlower</v>
      </c>
      <c r="S148" t="str">
        <f t="shared" si="23"/>
        <v>Nickolas Piliponis50mSlower</v>
      </c>
      <c r="T148" s="1">
        <f t="shared" si="24"/>
        <v>9.1999999999999993</v>
      </c>
      <c r="U148">
        <f t="shared" si="25"/>
        <v>10</v>
      </c>
    </row>
    <row r="149" spans="1:21">
      <c r="D149">
        <v>1</v>
      </c>
      <c r="E149">
        <v>4</v>
      </c>
      <c r="F149">
        <v>950</v>
      </c>
      <c r="G149" t="s">
        <v>125</v>
      </c>
      <c r="H149" t="s">
        <v>1</v>
      </c>
      <c r="I149" t="s">
        <v>108</v>
      </c>
      <c r="J149" t="s">
        <v>24</v>
      </c>
      <c r="K149" s="14">
        <v>9.3000000000000007</v>
      </c>
      <c r="L149" s="1" t="str">
        <f t="shared" si="18"/>
        <v>ok</v>
      </c>
      <c r="M149" s="1" t="str">
        <f t="shared" si="19"/>
        <v>ok</v>
      </c>
      <c r="N149" t="str">
        <f t="shared" si="20"/>
        <v>50m</v>
      </c>
      <c r="O149" s="9">
        <f>COUNTIFS(N$1:N149,"="&amp;N149,G$1:G149,"="&amp;G149)-1</f>
        <v>1</v>
      </c>
      <c r="P149" s="10">
        <f t="shared" si="21"/>
        <v>9.3001000000000005</v>
      </c>
      <c r="Q149" s="11">
        <f t="shared" si="22"/>
        <v>2</v>
      </c>
      <c r="R149" s="4" t="str">
        <f t="shared" si="26"/>
        <v>50mSlower</v>
      </c>
      <c r="S149" t="str">
        <f t="shared" si="23"/>
        <v>Ruaidri Hyland50mSlower</v>
      </c>
      <c r="T149" s="1">
        <f t="shared" si="24"/>
        <v>9.3000000000000007</v>
      </c>
      <c r="U149">
        <f t="shared" si="25"/>
        <v>11</v>
      </c>
    </row>
    <row r="150" spans="1:21">
      <c r="D150">
        <v>2</v>
      </c>
      <c r="E150">
        <v>2</v>
      </c>
      <c r="F150">
        <v>946</v>
      </c>
      <c r="G150" t="s">
        <v>121</v>
      </c>
      <c r="H150" t="s">
        <v>1</v>
      </c>
      <c r="I150" t="s">
        <v>108</v>
      </c>
      <c r="J150" t="s">
        <v>17</v>
      </c>
      <c r="K150" s="14">
        <v>9.3000000000000007</v>
      </c>
      <c r="L150" s="1" t="str">
        <f t="shared" si="18"/>
        <v>ok</v>
      </c>
      <c r="M150" s="1" t="str">
        <f t="shared" si="19"/>
        <v>ok</v>
      </c>
      <c r="N150" t="str">
        <f t="shared" si="20"/>
        <v>50m</v>
      </c>
      <c r="O150" s="9">
        <f>COUNTIFS(N$1:N150,"="&amp;N150,G$1:G150,"="&amp;G150)-1</f>
        <v>1</v>
      </c>
      <c r="P150" s="10">
        <f t="shared" si="21"/>
        <v>9.3001000000000005</v>
      </c>
      <c r="Q150" s="11">
        <f t="shared" si="22"/>
        <v>2</v>
      </c>
      <c r="R150" s="4" t="str">
        <f t="shared" si="26"/>
        <v>50mSlower</v>
      </c>
      <c r="S150" t="str">
        <f t="shared" si="23"/>
        <v>Thomas Jackson50mSlower</v>
      </c>
      <c r="T150" s="1">
        <f t="shared" si="24"/>
        <v>9.3000000000000007</v>
      </c>
      <c r="U150">
        <f t="shared" si="25"/>
        <v>11</v>
      </c>
    </row>
    <row r="151" spans="1:21">
      <c r="D151">
        <v>2</v>
      </c>
      <c r="E151">
        <v>3</v>
      </c>
      <c r="F151">
        <v>955</v>
      </c>
      <c r="G151" t="s">
        <v>130</v>
      </c>
      <c r="H151" t="s">
        <v>1</v>
      </c>
      <c r="I151" t="s">
        <v>108</v>
      </c>
      <c r="J151" t="s">
        <v>62</v>
      </c>
      <c r="K151" s="14">
        <v>9.4</v>
      </c>
      <c r="L151" s="1" t="str">
        <f t="shared" si="18"/>
        <v>ok</v>
      </c>
      <c r="M151" s="1" t="str">
        <f t="shared" si="19"/>
        <v>ok</v>
      </c>
      <c r="N151" t="str">
        <f t="shared" si="20"/>
        <v>50m</v>
      </c>
      <c r="O151" s="9">
        <f>COUNTIFS(N$1:N151,"="&amp;N151,G$1:G151,"="&amp;G151)-1</f>
        <v>1</v>
      </c>
      <c r="P151" s="10">
        <f t="shared" si="21"/>
        <v>9.4001000000000001</v>
      </c>
      <c r="Q151" s="11">
        <f t="shared" si="22"/>
        <v>1</v>
      </c>
      <c r="R151" s="4" t="str">
        <f t="shared" si="26"/>
        <v>50m</v>
      </c>
      <c r="S151" t="str">
        <f t="shared" si="23"/>
        <v>Joel Robinson50m</v>
      </c>
      <c r="T151" s="1">
        <f t="shared" si="24"/>
        <v>9.4</v>
      </c>
      <c r="U151">
        <f t="shared" si="25"/>
        <v>13</v>
      </c>
    </row>
    <row r="152" spans="1:21">
      <c r="D152">
        <v>3</v>
      </c>
      <c r="E152">
        <v>3</v>
      </c>
      <c r="F152">
        <v>951</v>
      </c>
      <c r="G152" t="s">
        <v>126</v>
      </c>
      <c r="H152" t="s">
        <v>1</v>
      </c>
      <c r="I152" t="s">
        <v>108</v>
      </c>
      <c r="J152" t="s">
        <v>17</v>
      </c>
      <c r="K152" s="14">
        <v>9.5</v>
      </c>
      <c r="L152" s="1" t="str">
        <f t="shared" si="18"/>
        <v>ok</v>
      </c>
      <c r="M152" s="1" t="str">
        <f t="shared" si="19"/>
        <v>ok</v>
      </c>
      <c r="N152" t="str">
        <f t="shared" si="20"/>
        <v>50m</v>
      </c>
      <c r="O152" s="9">
        <f>COUNTIFS(N$1:N152,"="&amp;N152,G$1:G152,"="&amp;G152)-1</f>
        <v>1</v>
      </c>
      <c r="P152" s="10">
        <f t="shared" si="21"/>
        <v>9.5000999999999998</v>
      </c>
      <c r="Q152" s="11">
        <f t="shared" si="22"/>
        <v>2</v>
      </c>
      <c r="R152" s="4" t="str">
        <f t="shared" si="26"/>
        <v>50mSlower</v>
      </c>
      <c r="S152" t="str">
        <f t="shared" si="23"/>
        <v>Harley Stringer50mSlower</v>
      </c>
      <c r="T152" s="1">
        <f t="shared" si="24"/>
        <v>9.5</v>
      </c>
      <c r="U152">
        <f t="shared" si="25"/>
        <v>13</v>
      </c>
    </row>
    <row r="153" spans="1:21">
      <c r="D153">
        <v>4</v>
      </c>
      <c r="E153">
        <v>3</v>
      </c>
      <c r="F153">
        <v>958</v>
      </c>
      <c r="G153" t="s">
        <v>133</v>
      </c>
      <c r="H153" t="s">
        <v>1</v>
      </c>
      <c r="I153" t="s">
        <v>108</v>
      </c>
      <c r="J153" t="s">
        <v>62</v>
      </c>
      <c r="K153" s="14">
        <v>9.6</v>
      </c>
      <c r="L153" s="1" t="str">
        <f t="shared" si="18"/>
        <v>ok</v>
      </c>
      <c r="M153" s="1" t="str">
        <f t="shared" si="19"/>
        <v>ok</v>
      </c>
      <c r="N153" t="str">
        <f t="shared" si="20"/>
        <v>50m</v>
      </c>
      <c r="O153" s="9">
        <f>COUNTIFS(N$1:N153,"="&amp;N153,G$1:G153,"="&amp;G153)-1</f>
        <v>1</v>
      </c>
      <c r="P153" s="10">
        <f t="shared" si="21"/>
        <v>9.6000999999999994</v>
      </c>
      <c r="Q153" s="11">
        <f t="shared" si="22"/>
        <v>2</v>
      </c>
      <c r="R153" s="4" t="str">
        <f t="shared" si="26"/>
        <v>50mSlower</v>
      </c>
      <c r="S153" t="str">
        <f t="shared" si="23"/>
        <v>Billy Fielding50mSlower</v>
      </c>
      <c r="T153" s="1">
        <f t="shared" si="24"/>
        <v>9.6</v>
      </c>
      <c r="U153">
        <f t="shared" si="25"/>
        <v>14</v>
      </c>
    </row>
    <row r="154" spans="1:21">
      <c r="D154">
        <v>5</v>
      </c>
      <c r="E154">
        <v>3</v>
      </c>
      <c r="F154">
        <v>963</v>
      </c>
      <c r="G154" t="s">
        <v>138</v>
      </c>
      <c r="H154" t="s">
        <v>1</v>
      </c>
      <c r="I154" s="3" t="s">
        <v>65</v>
      </c>
      <c r="J154" t="s">
        <v>17</v>
      </c>
      <c r="K154" s="14">
        <v>9.6</v>
      </c>
      <c r="L154" s="1" t="str">
        <f t="shared" si="18"/>
        <v>ok</v>
      </c>
      <c r="M154" s="1" t="str">
        <f t="shared" si="19"/>
        <v>ok</v>
      </c>
      <c r="N154" t="str">
        <f t="shared" si="20"/>
        <v>50m</v>
      </c>
      <c r="O154" s="9">
        <f>COUNTIFS(N$1:N154,"="&amp;N154,G$1:G154,"="&amp;G154)-1</f>
        <v>1</v>
      </c>
      <c r="P154" s="10">
        <f t="shared" si="21"/>
        <v>9.6000999999999994</v>
      </c>
      <c r="Q154" s="11">
        <f t="shared" si="22"/>
        <v>2</v>
      </c>
      <c r="R154" s="4" t="str">
        <f t="shared" si="26"/>
        <v>50mSlower</v>
      </c>
      <c r="S154" t="str">
        <f t="shared" si="23"/>
        <v>Tyler Wood-Stones50mSlower</v>
      </c>
      <c r="T154" s="1">
        <f t="shared" si="24"/>
        <v>9.6</v>
      </c>
      <c r="U154">
        <f t="shared" si="25"/>
        <v>12</v>
      </c>
    </row>
    <row r="155" spans="1:21">
      <c r="D155">
        <v>2</v>
      </c>
      <c r="E155">
        <v>4</v>
      </c>
      <c r="F155">
        <v>953</v>
      </c>
      <c r="G155" t="s">
        <v>128</v>
      </c>
      <c r="H155" t="s">
        <v>1</v>
      </c>
      <c r="I155" t="s">
        <v>108</v>
      </c>
      <c r="J155" t="s">
        <v>24</v>
      </c>
      <c r="K155" s="14">
        <v>9.9</v>
      </c>
      <c r="L155" s="1" t="str">
        <f t="shared" si="18"/>
        <v>ok</v>
      </c>
      <c r="M155" s="1" t="str">
        <f t="shared" si="19"/>
        <v>ok</v>
      </c>
      <c r="N155" t="str">
        <f t="shared" si="20"/>
        <v>50m</v>
      </c>
      <c r="O155" s="9">
        <f>COUNTIFS(N$1:N155,"="&amp;N155,G$1:G155,"="&amp;G155)-1</f>
        <v>1</v>
      </c>
      <c r="P155" s="10">
        <f t="shared" si="21"/>
        <v>9.9001000000000001</v>
      </c>
      <c r="Q155" s="11">
        <f t="shared" si="22"/>
        <v>2</v>
      </c>
      <c r="R155" s="4" t="str">
        <f t="shared" si="26"/>
        <v>50mSlower</v>
      </c>
      <c r="S155" t="str">
        <f t="shared" si="23"/>
        <v>Samuel Bapty50mSlower</v>
      </c>
      <c r="T155" s="1">
        <f t="shared" si="24"/>
        <v>9.9</v>
      </c>
      <c r="U155">
        <f t="shared" si="25"/>
        <v>16</v>
      </c>
    </row>
    <row r="156" spans="1:21">
      <c r="D156">
        <v>3</v>
      </c>
      <c r="E156">
        <v>4</v>
      </c>
      <c r="F156">
        <v>956</v>
      </c>
      <c r="G156" t="s">
        <v>131</v>
      </c>
      <c r="H156" t="s">
        <v>1</v>
      </c>
      <c r="I156" t="s">
        <v>108</v>
      </c>
      <c r="J156" t="s">
        <v>17</v>
      </c>
      <c r="K156" s="14">
        <v>10.1</v>
      </c>
      <c r="L156" s="1" t="str">
        <f t="shared" si="18"/>
        <v>ok</v>
      </c>
      <c r="M156" s="1" t="str">
        <f t="shared" si="19"/>
        <v>ok</v>
      </c>
      <c r="N156" t="str">
        <f t="shared" si="20"/>
        <v>50m</v>
      </c>
      <c r="O156" s="9">
        <f>COUNTIFS(N$1:N156,"="&amp;N156,G$1:G156,"="&amp;G156)-1</f>
        <v>0</v>
      </c>
      <c r="P156" s="10">
        <f t="shared" si="21"/>
        <v>10.1</v>
      </c>
      <c r="Q156" s="11">
        <f t="shared" si="22"/>
        <v>1</v>
      </c>
      <c r="R156" s="4" t="str">
        <f t="shared" si="26"/>
        <v>50m</v>
      </c>
      <c r="S156" t="str">
        <f t="shared" si="23"/>
        <v>Matthew Nor-Mally50m</v>
      </c>
      <c r="T156" s="1">
        <f t="shared" si="24"/>
        <v>10.1</v>
      </c>
      <c r="U156">
        <f t="shared" si="25"/>
        <v>17</v>
      </c>
    </row>
    <row r="157" spans="1:21">
      <c r="L157" s="1" t="str">
        <f t="shared" si="18"/>
        <v>blank</v>
      </c>
      <c r="M157" s="1" t="str">
        <f t="shared" si="19"/>
        <v>blank</v>
      </c>
      <c r="N157" t="str">
        <f t="shared" si="20"/>
        <v>50m</v>
      </c>
      <c r="O157" s="9">
        <f>COUNTIFS(N$1:N157,"="&amp;N157,G$1:G157,"="&amp;G157)-1</f>
        <v>6</v>
      </c>
      <c r="P157" s="10">
        <f t="shared" si="21"/>
        <v>0</v>
      </c>
      <c r="Q157" s="11">
        <f t="shared" si="22"/>
        <v>1</v>
      </c>
      <c r="R157" s="4" t="str">
        <f t="shared" si="26"/>
        <v>50m</v>
      </c>
      <c r="S157" t="str">
        <f t="shared" si="23"/>
        <v>50m</v>
      </c>
      <c r="T157" s="1">
        <f t="shared" si="24"/>
        <v>0</v>
      </c>
      <c r="U157">
        <f t="shared" si="25"/>
        <v>1</v>
      </c>
    </row>
    <row r="158" spans="1:21">
      <c r="A158" t="s">
        <v>65</v>
      </c>
      <c r="B158" t="s">
        <v>28</v>
      </c>
      <c r="C158" t="s">
        <v>205</v>
      </c>
      <c r="D158">
        <v>1</v>
      </c>
      <c r="E158">
        <v>1</v>
      </c>
      <c r="F158">
        <v>914</v>
      </c>
      <c r="G158" t="s">
        <v>86</v>
      </c>
      <c r="H158" t="s">
        <v>28</v>
      </c>
      <c r="I158" t="s">
        <v>65</v>
      </c>
      <c r="J158" t="s">
        <v>52</v>
      </c>
      <c r="K158" s="14">
        <v>7.4</v>
      </c>
      <c r="L158" s="1" t="str">
        <f t="shared" si="18"/>
        <v>ok</v>
      </c>
      <c r="M158" s="1" t="str">
        <f t="shared" si="19"/>
        <v>ok</v>
      </c>
      <c r="N158" t="str">
        <f t="shared" si="20"/>
        <v>50m</v>
      </c>
      <c r="O158" s="9">
        <f>COUNTIFS(N$1:N158,"="&amp;N158,G$1:G158,"="&amp;G158)-1</f>
        <v>1</v>
      </c>
      <c r="P158" s="10">
        <f t="shared" si="21"/>
        <v>7.4001000000000001</v>
      </c>
      <c r="Q158" s="11">
        <f t="shared" si="22"/>
        <v>2</v>
      </c>
      <c r="R158" s="4" t="str">
        <f t="shared" si="26"/>
        <v>50mSlower</v>
      </c>
      <c r="S158" t="str">
        <f t="shared" si="23"/>
        <v>Sienna Lavine50mSlower</v>
      </c>
      <c r="T158" s="1">
        <f t="shared" si="24"/>
        <v>7.4</v>
      </c>
      <c r="U158">
        <f t="shared" si="25"/>
        <v>1</v>
      </c>
    </row>
    <row r="159" spans="1:21">
      <c r="D159">
        <v>1</v>
      </c>
      <c r="E159">
        <v>2</v>
      </c>
      <c r="F159">
        <v>908</v>
      </c>
      <c r="G159" t="s">
        <v>78</v>
      </c>
      <c r="H159" t="s">
        <v>28</v>
      </c>
      <c r="I159" t="s">
        <v>65</v>
      </c>
      <c r="J159" t="s">
        <v>79</v>
      </c>
      <c r="K159" s="14">
        <v>7.6</v>
      </c>
      <c r="L159" s="1" t="str">
        <f t="shared" si="18"/>
        <v>ok</v>
      </c>
      <c r="M159" s="1" t="str">
        <f t="shared" si="19"/>
        <v>ok</v>
      </c>
      <c r="N159" t="str">
        <f t="shared" si="20"/>
        <v>50m</v>
      </c>
      <c r="O159" s="9">
        <f>COUNTIFS(N$1:N159,"="&amp;N159,G$1:G159,"="&amp;G159)-1</f>
        <v>1</v>
      </c>
      <c r="P159" s="10">
        <f t="shared" si="21"/>
        <v>7.6000999999999994</v>
      </c>
      <c r="Q159" s="11">
        <f t="shared" si="22"/>
        <v>2</v>
      </c>
      <c r="R159" s="4" t="str">
        <f t="shared" si="26"/>
        <v>50mSlower</v>
      </c>
      <c r="S159" t="str">
        <f t="shared" si="23"/>
        <v>Amelie Cole50mSlower</v>
      </c>
      <c r="T159" s="1">
        <f t="shared" si="24"/>
        <v>7.6</v>
      </c>
      <c r="U159">
        <f t="shared" si="25"/>
        <v>2</v>
      </c>
    </row>
    <row r="160" spans="1:21">
      <c r="D160">
        <v>1</v>
      </c>
      <c r="E160">
        <v>3</v>
      </c>
      <c r="F160">
        <v>902</v>
      </c>
      <c r="G160" t="s">
        <v>72</v>
      </c>
      <c r="H160" t="s">
        <v>28</v>
      </c>
      <c r="I160" t="s">
        <v>65</v>
      </c>
      <c r="J160" t="s">
        <v>17</v>
      </c>
      <c r="K160" s="14">
        <v>7.6</v>
      </c>
      <c r="L160" s="1" t="str">
        <f t="shared" si="18"/>
        <v>ok</v>
      </c>
      <c r="M160" s="1" t="str">
        <f t="shared" si="19"/>
        <v>ok</v>
      </c>
      <c r="N160" t="str">
        <f t="shared" si="20"/>
        <v>50m</v>
      </c>
      <c r="O160" s="9">
        <f>COUNTIFS(N$1:N160,"="&amp;N160,G$1:G160,"="&amp;G160)-1</f>
        <v>1</v>
      </c>
      <c r="P160" s="10">
        <f t="shared" si="21"/>
        <v>7.6000999999999994</v>
      </c>
      <c r="Q160" s="11">
        <f t="shared" si="22"/>
        <v>1</v>
      </c>
      <c r="R160" s="4" t="str">
        <f t="shared" si="26"/>
        <v>50m</v>
      </c>
      <c r="S160" t="str">
        <f t="shared" si="23"/>
        <v>Grace Torossian50m</v>
      </c>
      <c r="T160" s="1">
        <f t="shared" si="24"/>
        <v>7.6</v>
      </c>
      <c r="U160">
        <f t="shared" si="25"/>
        <v>2</v>
      </c>
    </row>
    <row r="161" spans="1:21">
      <c r="D161">
        <v>1</v>
      </c>
      <c r="E161">
        <v>4</v>
      </c>
      <c r="F161">
        <v>907</v>
      </c>
      <c r="G161" t="s">
        <v>77</v>
      </c>
      <c r="H161" t="s">
        <v>28</v>
      </c>
      <c r="I161" t="s">
        <v>65</v>
      </c>
      <c r="J161" t="s">
        <v>37</v>
      </c>
      <c r="K161" s="14">
        <v>7.7</v>
      </c>
      <c r="L161" s="1" t="str">
        <f t="shared" si="18"/>
        <v>ok</v>
      </c>
      <c r="M161" s="1" t="str">
        <f t="shared" si="19"/>
        <v>ok</v>
      </c>
      <c r="N161" t="str">
        <f t="shared" si="20"/>
        <v>50m</v>
      </c>
      <c r="O161" s="9">
        <f>COUNTIFS(N$1:N161,"="&amp;N161,G$1:G161,"="&amp;G161)-1</f>
        <v>1</v>
      </c>
      <c r="P161" s="10">
        <f t="shared" si="21"/>
        <v>7.7000999999999999</v>
      </c>
      <c r="Q161" s="11">
        <f t="shared" si="22"/>
        <v>2</v>
      </c>
      <c r="R161" s="4" t="str">
        <f t="shared" si="26"/>
        <v>50mSlower</v>
      </c>
      <c r="S161" t="str">
        <f t="shared" si="23"/>
        <v>Summer Biggs50mSlower</v>
      </c>
      <c r="T161" s="1">
        <f t="shared" si="24"/>
        <v>7.7</v>
      </c>
      <c r="U161">
        <f t="shared" si="25"/>
        <v>3</v>
      </c>
    </row>
    <row r="162" spans="1:21">
      <c r="D162">
        <v>2</v>
      </c>
      <c r="E162">
        <v>1</v>
      </c>
      <c r="F162">
        <v>906</v>
      </c>
      <c r="G162" t="s">
        <v>76</v>
      </c>
      <c r="H162" t="s">
        <v>28</v>
      </c>
      <c r="I162" t="s">
        <v>65</v>
      </c>
      <c r="J162" t="s">
        <v>17</v>
      </c>
      <c r="K162" s="14">
        <v>7.8</v>
      </c>
      <c r="L162" s="1" t="str">
        <f t="shared" si="18"/>
        <v>ok</v>
      </c>
      <c r="M162" s="1" t="str">
        <f t="shared" si="19"/>
        <v>ok</v>
      </c>
      <c r="N162" t="str">
        <f t="shared" si="20"/>
        <v>50m</v>
      </c>
      <c r="O162" s="9">
        <f>COUNTIFS(N$1:N162,"="&amp;N162,G$1:G162,"="&amp;G162)-1</f>
        <v>1</v>
      </c>
      <c r="P162" s="10">
        <f t="shared" si="21"/>
        <v>7.8000999999999996</v>
      </c>
      <c r="Q162" s="11">
        <f t="shared" si="22"/>
        <v>2</v>
      </c>
      <c r="R162" s="4" t="str">
        <f t="shared" si="26"/>
        <v>50mSlower</v>
      </c>
      <c r="S162" t="str">
        <f t="shared" si="23"/>
        <v>Matilda Shaw50mSlower</v>
      </c>
      <c r="T162" s="1">
        <f t="shared" si="24"/>
        <v>7.8</v>
      </c>
      <c r="U162">
        <f t="shared" si="25"/>
        <v>5</v>
      </c>
    </row>
    <row r="163" spans="1:21">
      <c r="D163">
        <v>3</v>
      </c>
      <c r="E163">
        <v>1</v>
      </c>
      <c r="F163">
        <v>968</v>
      </c>
      <c r="G163" t="s">
        <v>81</v>
      </c>
      <c r="H163" t="s">
        <v>28</v>
      </c>
      <c r="I163" t="s">
        <v>65</v>
      </c>
      <c r="J163" t="s">
        <v>82</v>
      </c>
      <c r="K163" s="14">
        <v>7.9</v>
      </c>
      <c r="L163" s="1" t="str">
        <f t="shared" si="18"/>
        <v>ok</v>
      </c>
      <c r="M163" s="1" t="str">
        <f t="shared" si="19"/>
        <v>ok</v>
      </c>
      <c r="N163" t="str">
        <f t="shared" si="20"/>
        <v>50m</v>
      </c>
      <c r="O163" s="9">
        <f>COUNTIFS(N$1:N163,"="&amp;N163,G$1:G163,"="&amp;G163)-1</f>
        <v>1</v>
      </c>
      <c r="P163" s="10">
        <f t="shared" si="21"/>
        <v>7.9001000000000001</v>
      </c>
      <c r="Q163" s="11">
        <f t="shared" si="22"/>
        <v>2</v>
      </c>
      <c r="R163" s="4" t="str">
        <f t="shared" si="26"/>
        <v>50mSlower</v>
      </c>
      <c r="S163" t="str">
        <f t="shared" si="23"/>
        <v>Essie McGarrigle50mSlower</v>
      </c>
      <c r="T163" s="1">
        <f t="shared" si="24"/>
        <v>7.9</v>
      </c>
      <c r="U163">
        <f t="shared" si="25"/>
        <v>6</v>
      </c>
    </row>
    <row r="164" spans="1:21">
      <c r="D164">
        <v>4</v>
      </c>
      <c r="E164">
        <v>1</v>
      </c>
      <c r="F164">
        <v>200</v>
      </c>
      <c r="G164" t="s">
        <v>69</v>
      </c>
      <c r="H164" t="s">
        <v>28</v>
      </c>
      <c r="I164" t="s">
        <v>65</v>
      </c>
      <c r="J164" t="s">
        <v>10</v>
      </c>
      <c r="K164" s="14">
        <v>8</v>
      </c>
      <c r="L164" s="1" t="str">
        <f t="shared" si="18"/>
        <v>ok</v>
      </c>
      <c r="M164" s="1" t="str">
        <f t="shared" si="19"/>
        <v>ok</v>
      </c>
      <c r="N164" t="str">
        <f t="shared" si="20"/>
        <v>50m</v>
      </c>
      <c r="O164" s="9">
        <f>COUNTIFS(N$1:N164,"="&amp;N164,G$1:G164,"="&amp;G164)-1</f>
        <v>1</v>
      </c>
      <c r="P164" s="10">
        <f t="shared" si="21"/>
        <v>8.0000999999999998</v>
      </c>
      <c r="Q164" s="11">
        <f t="shared" si="22"/>
        <v>2</v>
      </c>
      <c r="R164" s="4" t="str">
        <f t="shared" si="26"/>
        <v>50mSlower</v>
      </c>
      <c r="S164" t="str">
        <f t="shared" si="23"/>
        <v>Ezzie Yansaneh50mSlower</v>
      </c>
      <c r="T164" s="1">
        <f t="shared" si="24"/>
        <v>8</v>
      </c>
      <c r="U164">
        <f t="shared" si="25"/>
        <v>7</v>
      </c>
    </row>
    <row r="165" spans="1:21">
      <c r="D165">
        <v>2</v>
      </c>
      <c r="E165">
        <v>2</v>
      </c>
      <c r="F165">
        <v>915</v>
      </c>
      <c r="G165" t="s">
        <v>87</v>
      </c>
      <c r="H165" t="s">
        <v>28</v>
      </c>
      <c r="I165" t="s">
        <v>65</v>
      </c>
      <c r="J165" t="s">
        <v>82</v>
      </c>
      <c r="K165" s="14">
        <v>8</v>
      </c>
      <c r="L165" s="1" t="str">
        <f t="shared" si="18"/>
        <v>ok</v>
      </c>
      <c r="M165" s="1" t="str">
        <f t="shared" si="19"/>
        <v>ok</v>
      </c>
      <c r="N165" t="str">
        <f t="shared" si="20"/>
        <v>50m</v>
      </c>
      <c r="O165" s="9">
        <f>COUNTIFS(N$1:N165,"="&amp;N165,G$1:G165,"="&amp;G165)-1</f>
        <v>1</v>
      </c>
      <c r="P165" s="10">
        <f t="shared" si="21"/>
        <v>8.0000999999999998</v>
      </c>
      <c r="Q165" s="11">
        <f t="shared" si="22"/>
        <v>1</v>
      </c>
      <c r="R165" s="4" t="str">
        <f t="shared" si="26"/>
        <v>50m</v>
      </c>
      <c r="S165" t="str">
        <f t="shared" si="23"/>
        <v>Leticia De Jong50m</v>
      </c>
      <c r="T165" s="1">
        <f t="shared" si="24"/>
        <v>8</v>
      </c>
      <c r="U165">
        <f t="shared" si="25"/>
        <v>7</v>
      </c>
    </row>
    <row r="166" spans="1:21">
      <c r="D166">
        <v>3</v>
      </c>
      <c r="E166">
        <v>2</v>
      </c>
      <c r="F166">
        <v>974</v>
      </c>
      <c r="G166" s="3" t="s">
        <v>145</v>
      </c>
      <c r="H166" t="s">
        <v>28</v>
      </c>
      <c r="I166" t="s">
        <v>65</v>
      </c>
      <c r="J166" t="s">
        <v>17</v>
      </c>
      <c r="K166" s="14">
        <v>8.1</v>
      </c>
      <c r="L166" s="1" t="str">
        <f t="shared" si="18"/>
        <v>ok</v>
      </c>
      <c r="M166" s="1" t="str">
        <f t="shared" si="19"/>
        <v>ok</v>
      </c>
      <c r="N166" t="str">
        <f t="shared" si="20"/>
        <v>50m</v>
      </c>
      <c r="O166" s="9">
        <f>COUNTIFS(N$1:N166,"="&amp;N166,G$1:G166,"="&amp;G166)-1</f>
        <v>1</v>
      </c>
      <c r="P166" s="10">
        <f t="shared" si="21"/>
        <v>8.1000999999999994</v>
      </c>
      <c r="Q166" s="11">
        <f t="shared" si="22"/>
        <v>2</v>
      </c>
      <c r="R166" s="4" t="str">
        <f t="shared" si="26"/>
        <v>50mSlower</v>
      </c>
      <c r="S166" t="str">
        <f t="shared" si="23"/>
        <v>Niamh Thorpe50mSlower</v>
      </c>
      <c r="T166" s="1">
        <f t="shared" si="24"/>
        <v>8.1</v>
      </c>
      <c r="U166">
        <f t="shared" si="25"/>
        <v>8</v>
      </c>
    </row>
    <row r="167" spans="1:21">
      <c r="D167">
        <v>2</v>
      </c>
      <c r="E167">
        <v>3</v>
      </c>
      <c r="F167">
        <v>975</v>
      </c>
      <c r="G167" t="s">
        <v>146</v>
      </c>
      <c r="H167" t="s">
        <v>28</v>
      </c>
      <c r="I167" t="s">
        <v>65</v>
      </c>
      <c r="J167" t="s">
        <v>79</v>
      </c>
      <c r="K167" s="14">
        <v>8.5</v>
      </c>
      <c r="L167" s="1" t="str">
        <f t="shared" si="18"/>
        <v>ok</v>
      </c>
      <c r="M167" s="1" t="str">
        <f t="shared" si="19"/>
        <v>ok</v>
      </c>
      <c r="N167" t="str">
        <f t="shared" si="20"/>
        <v>50m</v>
      </c>
      <c r="O167" s="9">
        <f>COUNTIFS(N$1:N167,"="&amp;N167,G$1:G167,"="&amp;G167)-1</f>
        <v>1</v>
      </c>
      <c r="P167" s="10">
        <f t="shared" si="21"/>
        <v>8.5000999999999998</v>
      </c>
      <c r="Q167" s="11">
        <f t="shared" si="22"/>
        <v>2</v>
      </c>
      <c r="R167" s="4" t="str">
        <f t="shared" si="26"/>
        <v>50mSlower</v>
      </c>
      <c r="S167" t="str">
        <f t="shared" si="23"/>
        <v>Holly Swanborough50mSlower</v>
      </c>
      <c r="T167" s="1">
        <f t="shared" si="24"/>
        <v>8.5</v>
      </c>
      <c r="U167">
        <f t="shared" si="25"/>
        <v>10</v>
      </c>
    </row>
    <row r="168" spans="1:21">
      <c r="D168">
        <v>4</v>
      </c>
      <c r="E168">
        <v>2</v>
      </c>
      <c r="F168">
        <v>199</v>
      </c>
      <c r="G168" t="s">
        <v>67</v>
      </c>
      <c r="H168" t="s">
        <v>28</v>
      </c>
      <c r="I168" t="s">
        <v>65</v>
      </c>
      <c r="J168" t="s">
        <v>68</v>
      </c>
      <c r="K168" s="14">
        <v>8.6999999999999993</v>
      </c>
      <c r="L168" s="1" t="str">
        <f t="shared" si="18"/>
        <v>ok</v>
      </c>
      <c r="M168" s="1" t="str">
        <f t="shared" si="19"/>
        <v>ok</v>
      </c>
      <c r="N168" t="str">
        <f t="shared" si="20"/>
        <v>50m</v>
      </c>
      <c r="O168" s="9">
        <f>COUNTIFS(N$1:N168,"="&amp;N168,G$1:G168,"="&amp;G168)-1</f>
        <v>1</v>
      </c>
      <c r="P168" s="10">
        <f t="shared" si="21"/>
        <v>8.7000999999999991</v>
      </c>
      <c r="Q168" s="11">
        <f t="shared" si="22"/>
        <v>2</v>
      </c>
      <c r="R168" s="4" t="str">
        <f t="shared" si="26"/>
        <v>50mSlower</v>
      </c>
      <c r="S168" t="str">
        <f t="shared" si="23"/>
        <v>Lucy Hird50mSlower</v>
      </c>
      <c r="T168" s="1">
        <f t="shared" si="24"/>
        <v>8.6999999999999993</v>
      </c>
      <c r="U168">
        <f t="shared" si="25"/>
        <v>12</v>
      </c>
    </row>
    <row r="169" spans="1:21">
      <c r="D169">
        <v>2</v>
      </c>
      <c r="E169">
        <v>4</v>
      </c>
      <c r="F169">
        <v>905</v>
      </c>
      <c r="G169" t="s">
        <v>75</v>
      </c>
      <c r="H169" t="s">
        <v>28</v>
      </c>
      <c r="I169" t="s">
        <v>65</v>
      </c>
      <c r="J169" t="s">
        <v>24</v>
      </c>
      <c r="K169" s="14">
        <v>8.8000000000000007</v>
      </c>
      <c r="L169" s="1" t="str">
        <f t="shared" si="18"/>
        <v>ok</v>
      </c>
      <c r="M169" s="1" t="str">
        <f t="shared" si="19"/>
        <v>ok</v>
      </c>
      <c r="N169" t="str">
        <f t="shared" si="20"/>
        <v>50m</v>
      </c>
      <c r="O169" s="9">
        <f>COUNTIFS(N$1:N169,"="&amp;N169,G$1:G169,"="&amp;G169)-1</f>
        <v>1</v>
      </c>
      <c r="P169" s="10">
        <f t="shared" si="21"/>
        <v>8.8001000000000005</v>
      </c>
      <c r="Q169" s="11">
        <f t="shared" si="22"/>
        <v>2</v>
      </c>
      <c r="R169" s="4" t="str">
        <f t="shared" si="26"/>
        <v>50mSlower</v>
      </c>
      <c r="S169" t="str">
        <f t="shared" si="23"/>
        <v>Gabrielle Piliponis50mSlower</v>
      </c>
      <c r="T169" s="1">
        <f t="shared" si="24"/>
        <v>8.8000000000000007</v>
      </c>
      <c r="U169">
        <f t="shared" si="25"/>
        <v>13</v>
      </c>
    </row>
    <row r="170" spans="1:21">
      <c r="D170">
        <v>3</v>
      </c>
      <c r="E170">
        <v>3</v>
      </c>
      <c r="F170">
        <v>913</v>
      </c>
      <c r="G170" t="s">
        <v>85</v>
      </c>
      <c r="H170" t="s">
        <v>28</v>
      </c>
      <c r="I170" t="s">
        <v>65</v>
      </c>
      <c r="J170" t="s">
        <v>82</v>
      </c>
      <c r="K170" s="14">
        <v>8.8000000000000007</v>
      </c>
      <c r="L170" s="1" t="str">
        <f t="shared" si="18"/>
        <v>ok</v>
      </c>
      <c r="M170" s="1" t="str">
        <f t="shared" si="19"/>
        <v>ok</v>
      </c>
      <c r="N170" t="str">
        <f t="shared" si="20"/>
        <v>50m</v>
      </c>
      <c r="O170" s="9">
        <f>COUNTIFS(N$1:N170,"="&amp;N170,G$1:G170,"="&amp;G170)-1</f>
        <v>1</v>
      </c>
      <c r="P170" s="10">
        <f t="shared" si="21"/>
        <v>8.8001000000000005</v>
      </c>
      <c r="Q170" s="11">
        <f t="shared" si="22"/>
        <v>2</v>
      </c>
      <c r="R170" s="4" t="str">
        <f t="shared" si="26"/>
        <v>50mSlower</v>
      </c>
      <c r="S170" t="str">
        <f t="shared" si="23"/>
        <v>Martha Gibbs50mSlower</v>
      </c>
      <c r="T170" s="1">
        <f t="shared" si="24"/>
        <v>8.8000000000000007</v>
      </c>
      <c r="U170">
        <f t="shared" si="25"/>
        <v>13</v>
      </c>
    </row>
    <row r="171" spans="1:21">
      <c r="D171">
        <v>3</v>
      </c>
      <c r="E171">
        <v>4</v>
      </c>
      <c r="F171">
        <v>972</v>
      </c>
      <c r="G171" t="s">
        <v>142</v>
      </c>
      <c r="H171" t="s">
        <v>28</v>
      </c>
      <c r="I171" t="s">
        <v>65</v>
      </c>
      <c r="J171" t="s">
        <v>143</v>
      </c>
      <c r="K171" s="14">
        <v>9</v>
      </c>
      <c r="L171" s="1" t="str">
        <f t="shared" si="18"/>
        <v>ok</v>
      </c>
      <c r="M171" s="1" t="str">
        <f t="shared" si="19"/>
        <v>ok</v>
      </c>
      <c r="N171" t="str">
        <f t="shared" si="20"/>
        <v>50m</v>
      </c>
      <c r="O171" s="9">
        <f>COUNTIFS(N$1:N171,"="&amp;N171,G$1:G171,"="&amp;G171)-1</f>
        <v>1</v>
      </c>
      <c r="P171" s="10">
        <f t="shared" si="21"/>
        <v>9.0000999999999998</v>
      </c>
      <c r="Q171" s="11">
        <f t="shared" si="22"/>
        <v>2</v>
      </c>
      <c r="R171" s="4" t="str">
        <f t="shared" si="26"/>
        <v>50mSlower</v>
      </c>
      <c r="S171" t="str">
        <f t="shared" si="23"/>
        <v>Gabi Lauce50mSlower</v>
      </c>
      <c r="T171" s="1">
        <f t="shared" si="24"/>
        <v>9</v>
      </c>
      <c r="U171">
        <f t="shared" si="25"/>
        <v>15</v>
      </c>
    </row>
    <row r="172" spans="1:21">
      <c r="D172">
        <v>5</v>
      </c>
      <c r="E172">
        <v>1</v>
      </c>
      <c r="F172">
        <v>197</v>
      </c>
      <c r="G172" t="s">
        <v>64</v>
      </c>
      <c r="H172" t="s">
        <v>28</v>
      </c>
      <c r="I172" t="s">
        <v>65</v>
      </c>
      <c r="J172" t="s">
        <v>3</v>
      </c>
      <c r="K172" s="14">
        <v>9</v>
      </c>
      <c r="L172" s="1" t="str">
        <f t="shared" si="18"/>
        <v>ok</v>
      </c>
      <c r="M172" s="1" t="str">
        <f t="shared" si="19"/>
        <v>ok</v>
      </c>
      <c r="N172" t="str">
        <f t="shared" si="20"/>
        <v>50m</v>
      </c>
      <c r="O172" s="9">
        <f>COUNTIFS(N$1:N172,"="&amp;N172,G$1:G172,"="&amp;G172)-1</f>
        <v>1</v>
      </c>
      <c r="P172" s="10">
        <f t="shared" si="21"/>
        <v>9.0000999999999998</v>
      </c>
      <c r="Q172" s="11">
        <f t="shared" si="22"/>
        <v>2</v>
      </c>
      <c r="R172" s="4" t="str">
        <f t="shared" si="26"/>
        <v>50mSlower</v>
      </c>
      <c r="S172" t="str">
        <f t="shared" si="23"/>
        <v>Connie Johnson50mSlower</v>
      </c>
      <c r="T172" s="1">
        <f t="shared" si="24"/>
        <v>9</v>
      </c>
      <c r="U172">
        <f t="shared" si="25"/>
        <v>15</v>
      </c>
    </row>
    <row r="173" spans="1:21">
      <c r="D173">
        <v>4</v>
      </c>
      <c r="E173">
        <v>3</v>
      </c>
      <c r="F173">
        <v>916</v>
      </c>
      <c r="G173" t="s">
        <v>88</v>
      </c>
      <c r="H173" t="s">
        <v>28</v>
      </c>
      <c r="I173" t="s">
        <v>65</v>
      </c>
      <c r="J173" t="s">
        <v>17</v>
      </c>
      <c r="K173" s="14">
        <v>9.5</v>
      </c>
      <c r="L173" s="1" t="str">
        <f t="shared" si="18"/>
        <v>ok</v>
      </c>
      <c r="M173" s="1" t="str">
        <f t="shared" si="19"/>
        <v>ok</v>
      </c>
      <c r="N173" t="str">
        <f t="shared" si="20"/>
        <v>50m</v>
      </c>
      <c r="O173" s="9">
        <f>COUNTIFS(N$1:N173,"="&amp;N173,G$1:G173,"="&amp;G173)-1</f>
        <v>1</v>
      </c>
      <c r="P173" s="10">
        <f t="shared" si="21"/>
        <v>9.5000999999999998</v>
      </c>
      <c r="Q173" s="11">
        <f t="shared" si="22"/>
        <v>2</v>
      </c>
      <c r="R173" s="4" t="str">
        <f t="shared" si="26"/>
        <v>50mSlower</v>
      </c>
      <c r="S173" t="str">
        <f t="shared" si="23"/>
        <v>Hannah Adam50mSlower</v>
      </c>
      <c r="T173" s="1">
        <f t="shared" si="24"/>
        <v>9.5</v>
      </c>
      <c r="U173">
        <f t="shared" si="25"/>
        <v>17</v>
      </c>
    </row>
    <row r="174" spans="1:21">
      <c r="D174">
        <v>5</v>
      </c>
      <c r="E174">
        <v>2</v>
      </c>
      <c r="F174">
        <v>969</v>
      </c>
      <c r="G174" t="s">
        <v>74</v>
      </c>
      <c r="H174" t="s">
        <v>28</v>
      </c>
      <c r="I174" t="s">
        <v>65</v>
      </c>
      <c r="J174" t="s">
        <v>10</v>
      </c>
      <c r="K174" s="14">
        <v>9.9</v>
      </c>
      <c r="L174" s="1" t="str">
        <f t="shared" si="18"/>
        <v>ok</v>
      </c>
      <c r="M174" s="1" t="str">
        <f t="shared" si="19"/>
        <v>ok</v>
      </c>
      <c r="N174" t="str">
        <f t="shared" si="20"/>
        <v>50m</v>
      </c>
      <c r="O174" s="9">
        <f>COUNTIFS(N$1:N174,"="&amp;N174,G$1:G174,"="&amp;G174)-1</f>
        <v>1</v>
      </c>
      <c r="P174" s="10">
        <f t="shared" si="21"/>
        <v>9.9001000000000001</v>
      </c>
      <c r="Q174" s="11">
        <f t="shared" si="22"/>
        <v>2</v>
      </c>
      <c r="R174" s="4" t="str">
        <f t="shared" si="26"/>
        <v>50mSlower</v>
      </c>
      <c r="S174" t="str">
        <f t="shared" si="23"/>
        <v>Ruby Townsend50mSlower</v>
      </c>
      <c r="T174" s="1">
        <f t="shared" si="24"/>
        <v>9.9</v>
      </c>
      <c r="U174">
        <f t="shared" si="25"/>
        <v>18</v>
      </c>
    </row>
    <row r="175" spans="1:21">
      <c r="L175" s="1" t="str">
        <f t="shared" si="18"/>
        <v>blank</v>
      </c>
      <c r="M175" s="1" t="str">
        <f t="shared" si="19"/>
        <v>blank</v>
      </c>
      <c r="N175" t="str">
        <f t="shared" si="20"/>
        <v>50m</v>
      </c>
      <c r="O175" s="9">
        <f>COUNTIFS(N$1:N175,"="&amp;N175,G$1:G175,"="&amp;G175)-1</f>
        <v>7</v>
      </c>
      <c r="P175" s="10">
        <f t="shared" si="21"/>
        <v>0</v>
      </c>
      <c r="Q175" s="11">
        <f t="shared" si="22"/>
        <v>1</v>
      </c>
      <c r="R175" s="4" t="str">
        <f t="shared" si="26"/>
        <v>50m</v>
      </c>
      <c r="S175" t="str">
        <f t="shared" si="23"/>
        <v>50m</v>
      </c>
      <c r="T175" s="1">
        <f t="shared" si="24"/>
        <v>0</v>
      </c>
      <c r="U175">
        <f t="shared" si="25"/>
        <v>1</v>
      </c>
    </row>
    <row r="176" spans="1:21">
      <c r="A176" t="s">
        <v>65</v>
      </c>
      <c r="B176" t="s">
        <v>1</v>
      </c>
      <c r="C176" t="s">
        <v>207</v>
      </c>
      <c r="D176">
        <v>1</v>
      </c>
      <c r="E176">
        <v>1</v>
      </c>
      <c r="F176">
        <v>931</v>
      </c>
      <c r="G176" t="s">
        <v>104</v>
      </c>
      <c r="H176" t="s">
        <v>1</v>
      </c>
      <c r="I176" t="s">
        <v>65</v>
      </c>
      <c r="J176" t="s">
        <v>17</v>
      </c>
      <c r="K176" s="14">
        <v>7.4</v>
      </c>
      <c r="L176" s="1" t="str">
        <f t="shared" si="18"/>
        <v>ok</v>
      </c>
      <c r="M176" s="1" t="str">
        <f t="shared" si="19"/>
        <v>ok</v>
      </c>
      <c r="N176" t="str">
        <f t="shared" si="20"/>
        <v>50m</v>
      </c>
      <c r="O176" s="9">
        <f>COUNTIFS(N$1:N176,"="&amp;N176,G$1:G176,"="&amp;G176)-1</f>
        <v>1</v>
      </c>
      <c r="P176" s="10">
        <f t="shared" si="21"/>
        <v>7.4001000000000001</v>
      </c>
      <c r="Q176" s="11">
        <f t="shared" si="22"/>
        <v>2</v>
      </c>
      <c r="R176" s="4" t="str">
        <f t="shared" si="26"/>
        <v>50mSlower</v>
      </c>
      <c r="S176" t="str">
        <f t="shared" si="23"/>
        <v>Ethan Ford50mSlower</v>
      </c>
      <c r="T176" s="1">
        <f t="shared" si="24"/>
        <v>7.4</v>
      </c>
      <c r="U176">
        <f t="shared" si="25"/>
        <v>1</v>
      </c>
    </row>
    <row r="177" spans="1:21">
      <c r="D177">
        <v>1</v>
      </c>
      <c r="E177">
        <v>2</v>
      </c>
      <c r="F177">
        <v>925</v>
      </c>
      <c r="G177" t="s">
        <v>97</v>
      </c>
      <c r="H177" t="s">
        <v>1</v>
      </c>
      <c r="I177" t="s">
        <v>65</v>
      </c>
      <c r="J177" t="s">
        <v>68</v>
      </c>
      <c r="K177" s="14">
        <v>7.7</v>
      </c>
      <c r="L177" s="1" t="str">
        <f t="shared" si="18"/>
        <v>ok</v>
      </c>
      <c r="M177" s="1" t="str">
        <f t="shared" si="19"/>
        <v>ok</v>
      </c>
      <c r="N177" t="str">
        <f t="shared" si="20"/>
        <v>50m</v>
      </c>
      <c r="O177" s="9">
        <f>COUNTIFS(N$1:N177,"="&amp;N177,G$1:G177,"="&amp;G177)-1</f>
        <v>1</v>
      </c>
      <c r="P177" s="10">
        <f t="shared" si="21"/>
        <v>7.7000999999999999</v>
      </c>
      <c r="Q177" s="11">
        <f t="shared" si="22"/>
        <v>2</v>
      </c>
      <c r="R177" s="4" t="str">
        <f t="shared" si="26"/>
        <v>50mSlower</v>
      </c>
      <c r="S177" t="str">
        <f t="shared" si="23"/>
        <v>Kieran Hird50mSlower</v>
      </c>
      <c r="T177" s="1">
        <f t="shared" si="24"/>
        <v>7.7</v>
      </c>
      <c r="U177">
        <f t="shared" si="25"/>
        <v>2</v>
      </c>
    </row>
    <row r="178" spans="1:21">
      <c r="D178">
        <v>3</v>
      </c>
      <c r="E178">
        <v>1</v>
      </c>
      <c r="F178">
        <v>919</v>
      </c>
      <c r="G178" t="s">
        <v>91</v>
      </c>
      <c r="H178" t="s">
        <v>1</v>
      </c>
      <c r="I178" t="s">
        <v>65</v>
      </c>
      <c r="J178" t="s">
        <v>17</v>
      </c>
      <c r="K178" s="14">
        <v>7.7</v>
      </c>
      <c r="L178" s="1" t="str">
        <f t="shared" si="18"/>
        <v>ok</v>
      </c>
      <c r="M178" s="1" t="str">
        <f t="shared" si="19"/>
        <v>ok</v>
      </c>
      <c r="N178" t="str">
        <f t="shared" si="20"/>
        <v>50m</v>
      </c>
      <c r="O178" s="9">
        <f>COUNTIFS(N$1:N178,"="&amp;N178,G$1:G178,"="&amp;G178)-1</f>
        <v>1</v>
      </c>
      <c r="P178" s="10">
        <f t="shared" si="21"/>
        <v>7.7000999999999999</v>
      </c>
      <c r="Q178" s="11">
        <f t="shared" si="22"/>
        <v>2</v>
      </c>
      <c r="R178" s="4" t="str">
        <f t="shared" si="26"/>
        <v>50mSlower</v>
      </c>
      <c r="S178" t="str">
        <f t="shared" si="23"/>
        <v>Tommy Rudd50mSlower</v>
      </c>
      <c r="T178" s="1">
        <f t="shared" si="24"/>
        <v>7.7</v>
      </c>
      <c r="U178">
        <f t="shared" si="25"/>
        <v>2</v>
      </c>
    </row>
    <row r="179" spans="1:21">
      <c r="D179">
        <v>1</v>
      </c>
      <c r="E179">
        <v>3</v>
      </c>
      <c r="F179">
        <v>926</v>
      </c>
      <c r="G179" t="s">
        <v>98</v>
      </c>
      <c r="H179" t="s">
        <v>1</v>
      </c>
      <c r="I179" t="s">
        <v>65</v>
      </c>
      <c r="J179" t="s">
        <v>26</v>
      </c>
      <c r="K179" s="14">
        <v>8.1</v>
      </c>
      <c r="L179" s="1" t="str">
        <f t="shared" si="18"/>
        <v>ok</v>
      </c>
      <c r="M179" s="1" t="str">
        <f t="shared" si="19"/>
        <v>ok</v>
      </c>
      <c r="N179" t="str">
        <f t="shared" si="20"/>
        <v>50m</v>
      </c>
      <c r="O179" s="9">
        <f>COUNTIFS(N$1:N179,"="&amp;N179,G$1:G179,"="&amp;G179)-1</f>
        <v>1</v>
      </c>
      <c r="P179" s="10">
        <f t="shared" si="21"/>
        <v>8.1000999999999994</v>
      </c>
      <c r="Q179" s="11">
        <f t="shared" si="22"/>
        <v>2</v>
      </c>
      <c r="R179" s="4" t="str">
        <f t="shared" si="26"/>
        <v>50mSlower</v>
      </c>
      <c r="S179" t="str">
        <f t="shared" si="23"/>
        <v>Frankie Fox50mSlower</v>
      </c>
      <c r="T179" s="1">
        <f t="shared" si="24"/>
        <v>8.1</v>
      </c>
      <c r="U179">
        <f t="shared" si="25"/>
        <v>4</v>
      </c>
    </row>
    <row r="180" spans="1:21">
      <c r="D180">
        <v>2</v>
      </c>
      <c r="E180">
        <v>1</v>
      </c>
      <c r="F180">
        <v>922</v>
      </c>
      <c r="G180" t="s">
        <v>94</v>
      </c>
      <c r="H180" t="s">
        <v>1</v>
      </c>
      <c r="I180" t="s">
        <v>65</v>
      </c>
      <c r="J180" t="s">
        <v>17</v>
      </c>
      <c r="K180" s="14">
        <v>8.1</v>
      </c>
      <c r="L180" s="1" t="str">
        <f t="shared" si="18"/>
        <v>ok</v>
      </c>
      <c r="M180" s="1" t="str">
        <f t="shared" si="19"/>
        <v>ok</v>
      </c>
      <c r="N180" t="str">
        <f t="shared" si="20"/>
        <v>50m</v>
      </c>
      <c r="O180" s="9">
        <f>COUNTIFS(N$1:N180,"="&amp;N180,G$1:G180,"="&amp;G180)-1</f>
        <v>1</v>
      </c>
      <c r="P180" s="10">
        <f t="shared" si="21"/>
        <v>8.1000999999999994</v>
      </c>
      <c r="Q180" s="11">
        <f t="shared" si="22"/>
        <v>2</v>
      </c>
      <c r="R180" s="4" t="str">
        <f t="shared" si="26"/>
        <v>50mSlower</v>
      </c>
      <c r="S180" t="str">
        <f t="shared" si="23"/>
        <v>Lochlan Ruddock50mSlower</v>
      </c>
      <c r="T180" s="1">
        <f t="shared" si="24"/>
        <v>8.1</v>
      </c>
      <c r="U180">
        <f t="shared" si="25"/>
        <v>4</v>
      </c>
    </row>
    <row r="181" spans="1:21">
      <c r="D181">
        <v>4</v>
      </c>
      <c r="E181">
        <v>1</v>
      </c>
      <c r="F181">
        <v>924</v>
      </c>
      <c r="G181" t="s">
        <v>96</v>
      </c>
      <c r="H181" t="s">
        <v>1</v>
      </c>
      <c r="I181" t="s">
        <v>65</v>
      </c>
      <c r="J181" t="s">
        <v>3</v>
      </c>
      <c r="K181" s="14">
        <v>8.1</v>
      </c>
      <c r="L181" s="1" t="str">
        <f t="shared" si="18"/>
        <v>ok</v>
      </c>
      <c r="M181" s="1" t="str">
        <f t="shared" si="19"/>
        <v>ok</v>
      </c>
      <c r="N181" t="str">
        <f t="shared" si="20"/>
        <v>50m</v>
      </c>
      <c r="O181" s="9">
        <f>COUNTIFS(N$1:N181,"="&amp;N181,G$1:G181,"="&amp;G181)-1</f>
        <v>1</v>
      </c>
      <c r="P181" s="10">
        <f t="shared" si="21"/>
        <v>8.1000999999999994</v>
      </c>
      <c r="Q181" s="11">
        <f t="shared" si="22"/>
        <v>2</v>
      </c>
      <c r="R181" s="4" t="str">
        <f t="shared" si="26"/>
        <v>50mSlower</v>
      </c>
      <c r="S181" t="str">
        <f t="shared" si="23"/>
        <v>Jacob Jones50mSlower</v>
      </c>
      <c r="T181" s="1">
        <f t="shared" si="24"/>
        <v>8.1</v>
      </c>
      <c r="U181">
        <f t="shared" si="25"/>
        <v>4</v>
      </c>
    </row>
    <row r="182" spans="1:21">
      <c r="D182">
        <v>4</v>
      </c>
      <c r="E182">
        <v>2</v>
      </c>
      <c r="F182">
        <v>966</v>
      </c>
      <c r="G182" t="s">
        <v>141</v>
      </c>
      <c r="H182" t="s">
        <v>1</v>
      </c>
      <c r="I182" t="s">
        <v>65</v>
      </c>
      <c r="J182" t="s">
        <v>17</v>
      </c>
      <c r="K182" s="14">
        <v>8.4</v>
      </c>
      <c r="L182" s="1" t="str">
        <f t="shared" si="18"/>
        <v>ok</v>
      </c>
      <c r="M182" s="1" t="str">
        <f t="shared" si="19"/>
        <v>ok</v>
      </c>
      <c r="N182" t="str">
        <f t="shared" si="20"/>
        <v>50m</v>
      </c>
      <c r="O182" s="9">
        <f>COUNTIFS(N$1:N182,"="&amp;N182,G$1:G182,"="&amp;G182)-1</f>
        <v>2</v>
      </c>
      <c r="P182" s="10">
        <f t="shared" si="21"/>
        <v>8.4001999999999999</v>
      </c>
      <c r="Q182" s="11">
        <f t="shared" si="22"/>
        <v>2</v>
      </c>
      <c r="R182" s="4" t="str">
        <f t="shared" si="26"/>
        <v>50mSlower</v>
      </c>
      <c r="S182" t="str">
        <f t="shared" si="23"/>
        <v>Jeremiah Abuede50mSlower</v>
      </c>
      <c r="T182" s="1">
        <f t="shared" si="24"/>
        <v>8.4</v>
      </c>
      <c r="U182">
        <f t="shared" si="25"/>
        <v>7</v>
      </c>
    </row>
    <row r="183" spans="1:21">
      <c r="D183">
        <v>2</v>
      </c>
      <c r="E183">
        <v>2</v>
      </c>
      <c r="F183">
        <v>920</v>
      </c>
      <c r="G183" t="s">
        <v>92</v>
      </c>
      <c r="H183" t="s">
        <v>1</v>
      </c>
      <c r="I183" t="s">
        <v>65</v>
      </c>
      <c r="J183" t="s">
        <v>17</v>
      </c>
      <c r="K183" s="14">
        <v>8.5</v>
      </c>
      <c r="L183" s="1" t="str">
        <f t="shared" si="18"/>
        <v>ok</v>
      </c>
      <c r="M183" s="1" t="str">
        <f t="shared" si="19"/>
        <v>ok</v>
      </c>
      <c r="N183" t="str">
        <f t="shared" si="20"/>
        <v>50m</v>
      </c>
      <c r="O183" s="9">
        <f>COUNTIFS(N$1:N183,"="&amp;N183,G$1:G183,"="&amp;G183)-1</f>
        <v>1</v>
      </c>
      <c r="P183" s="10">
        <f t="shared" si="21"/>
        <v>8.5000999999999998</v>
      </c>
      <c r="Q183" s="11">
        <f t="shared" si="22"/>
        <v>2</v>
      </c>
      <c r="R183" s="4" t="str">
        <f t="shared" si="26"/>
        <v>50mSlower</v>
      </c>
      <c r="S183" t="str">
        <f t="shared" si="23"/>
        <v>William Thornton50mSlower</v>
      </c>
      <c r="T183" s="1">
        <f t="shared" si="24"/>
        <v>8.5</v>
      </c>
      <c r="U183">
        <f t="shared" si="25"/>
        <v>8</v>
      </c>
    </row>
    <row r="184" spans="1:21">
      <c r="D184">
        <v>2</v>
      </c>
      <c r="E184">
        <v>3</v>
      </c>
      <c r="F184">
        <v>928</v>
      </c>
      <c r="G184" t="s">
        <v>101</v>
      </c>
      <c r="H184" t="s">
        <v>1</v>
      </c>
      <c r="I184" t="s">
        <v>65</v>
      </c>
      <c r="J184" t="s">
        <v>26</v>
      </c>
      <c r="K184" s="14">
        <v>8.6999999999999993</v>
      </c>
      <c r="L184" s="1" t="str">
        <f t="shared" si="18"/>
        <v>ok</v>
      </c>
      <c r="M184" s="1" t="str">
        <f t="shared" si="19"/>
        <v>ok</v>
      </c>
      <c r="N184" t="str">
        <f t="shared" si="20"/>
        <v>50m</v>
      </c>
      <c r="O184" s="9">
        <f>COUNTIFS(N$1:N184,"="&amp;N184,G$1:G184,"="&amp;G184)-1</f>
        <v>1</v>
      </c>
      <c r="P184" s="10">
        <f t="shared" si="21"/>
        <v>8.7000999999999991</v>
      </c>
      <c r="Q184" s="11">
        <f t="shared" si="22"/>
        <v>2</v>
      </c>
      <c r="R184" s="4" t="str">
        <f t="shared" si="26"/>
        <v>50mSlower</v>
      </c>
      <c r="S184" t="str">
        <f t="shared" si="23"/>
        <v>Max French50mSlower</v>
      </c>
      <c r="T184" s="1">
        <f t="shared" si="24"/>
        <v>8.6999999999999993</v>
      </c>
      <c r="U184">
        <f t="shared" si="25"/>
        <v>9</v>
      </c>
    </row>
    <row r="185" spans="1:21">
      <c r="D185">
        <v>1</v>
      </c>
      <c r="E185">
        <v>4</v>
      </c>
      <c r="F185">
        <v>921</v>
      </c>
      <c r="G185" t="s">
        <v>93</v>
      </c>
      <c r="H185" t="s">
        <v>1</v>
      </c>
      <c r="I185" s="5" t="s">
        <v>16</v>
      </c>
      <c r="J185" t="s">
        <v>17</v>
      </c>
      <c r="K185" s="14">
        <v>8.9</v>
      </c>
      <c r="L185" s="1" t="str">
        <f t="shared" si="18"/>
        <v>ok</v>
      </c>
      <c r="M185" s="1" t="str">
        <f t="shared" si="19"/>
        <v>ok</v>
      </c>
      <c r="N185" t="str">
        <f t="shared" si="20"/>
        <v>50m</v>
      </c>
      <c r="O185" s="9">
        <f>COUNTIFS(N$1:N185,"="&amp;N185,G$1:G185,"="&amp;G185)-1</f>
        <v>1</v>
      </c>
      <c r="P185" s="10">
        <f t="shared" si="21"/>
        <v>8.9001000000000001</v>
      </c>
      <c r="Q185" s="11">
        <f t="shared" si="22"/>
        <v>2</v>
      </c>
      <c r="R185" s="4" t="str">
        <f t="shared" si="26"/>
        <v>50mSlower</v>
      </c>
      <c r="S185" t="str">
        <f t="shared" si="23"/>
        <v>Harris Adam50mSlower</v>
      </c>
      <c r="T185" s="1">
        <f t="shared" si="24"/>
        <v>8.9</v>
      </c>
      <c r="U185">
        <f t="shared" si="25"/>
        <v>10</v>
      </c>
    </row>
    <row r="186" spans="1:21">
      <c r="D186">
        <v>3</v>
      </c>
      <c r="E186">
        <v>2</v>
      </c>
      <c r="F186">
        <v>923</v>
      </c>
      <c r="G186" t="s">
        <v>95</v>
      </c>
      <c r="H186" t="s">
        <v>1</v>
      </c>
      <c r="I186" t="s">
        <v>65</v>
      </c>
      <c r="J186" t="s">
        <v>26</v>
      </c>
      <c r="K186" s="14">
        <v>9.1999999999999993</v>
      </c>
      <c r="L186" s="1" t="str">
        <f t="shared" si="18"/>
        <v>ok</v>
      </c>
      <c r="M186" s="1" t="str">
        <f t="shared" si="19"/>
        <v>ok</v>
      </c>
      <c r="N186" t="str">
        <f t="shared" si="20"/>
        <v>50m</v>
      </c>
      <c r="O186" s="9">
        <f>COUNTIFS(N$1:N186,"="&amp;N186,G$1:G186,"="&amp;G186)-1</f>
        <v>1</v>
      </c>
      <c r="P186" s="10">
        <f t="shared" si="21"/>
        <v>9.2000999999999991</v>
      </c>
      <c r="Q186" s="11">
        <f t="shared" si="22"/>
        <v>2</v>
      </c>
      <c r="R186" s="4" t="str">
        <f t="shared" si="26"/>
        <v>50mSlower</v>
      </c>
      <c r="S186" t="str">
        <f t="shared" si="23"/>
        <v>Diego Piana50mSlower</v>
      </c>
      <c r="T186" s="1">
        <f t="shared" si="24"/>
        <v>9.1999999999999993</v>
      </c>
      <c r="U186">
        <f t="shared" si="25"/>
        <v>10</v>
      </c>
    </row>
    <row r="187" spans="1:21">
      <c r="D187">
        <v>4</v>
      </c>
      <c r="E187">
        <v>3</v>
      </c>
      <c r="F187">
        <v>929</v>
      </c>
      <c r="G187" t="s">
        <v>102</v>
      </c>
      <c r="H187" t="s">
        <v>1</v>
      </c>
      <c r="I187" t="s">
        <v>65</v>
      </c>
      <c r="J187" t="s">
        <v>17</v>
      </c>
      <c r="K187" s="14">
        <v>9.5</v>
      </c>
      <c r="L187" s="1" t="str">
        <f t="shared" si="18"/>
        <v>ok</v>
      </c>
      <c r="M187" s="1" t="str">
        <f t="shared" si="19"/>
        <v>ok</v>
      </c>
      <c r="N187" t="str">
        <f t="shared" si="20"/>
        <v>50m</v>
      </c>
      <c r="O187" s="9">
        <f>COUNTIFS(N$1:N187,"="&amp;N187,G$1:G187,"="&amp;G187)-1</f>
        <v>1</v>
      </c>
      <c r="P187" s="10">
        <f t="shared" si="21"/>
        <v>9.5000999999999998</v>
      </c>
      <c r="Q187" s="11">
        <f t="shared" si="22"/>
        <v>2</v>
      </c>
      <c r="R187" s="4" t="str">
        <f t="shared" si="26"/>
        <v>50mSlower</v>
      </c>
      <c r="S187" t="str">
        <f t="shared" si="23"/>
        <v>Thomas Petzold50mSlower</v>
      </c>
      <c r="T187" s="1">
        <f t="shared" si="24"/>
        <v>9.5</v>
      </c>
      <c r="U187">
        <f t="shared" si="25"/>
        <v>11</v>
      </c>
    </row>
    <row r="188" spans="1:21">
      <c r="D188">
        <v>2</v>
      </c>
      <c r="E188">
        <v>4</v>
      </c>
      <c r="F188">
        <v>967</v>
      </c>
      <c r="G188" t="s">
        <v>135</v>
      </c>
      <c r="H188" t="s">
        <v>1</v>
      </c>
      <c r="I188" s="3" t="s">
        <v>65</v>
      </c>
      <c r="J188" t="s">
        <v>10</v>
      </c>
      <c r="K188" s="14">
        <v>9.6</v>
      </c>
      <c r="L188" s="1" t="str">
        <f t="shared" si="18"/>
        <v>ok</v>
      </c>
      <c r="M188" s="1" t="str">
        <f t="shared" si="19"/>
        <v>ok</v>
      </c>
      <c r="N188" t="str">
        <f t="shared" si="20"/>
        <v>50m</v>
      </c>
      <c r="O188" s="9">
        <f>COUNTIFS(N$1:N188,"="&amp;N188,G$1:G188,"="&amp;G188)-1</f>
        <v>1</v>
      </c>
      <c r="P188" s="10">
        <f t="shared" si="21"/>
        <v>9.6000999999999994</v>
      </c>
      <c r="Q188" s="11">
        <f t="shared" si="22"/>
        <v>2</v>
      </c>
      <c r="R188" s="4" t="str">
        <f t="shared" si="26"/>
        <v>50mSlower</v>
      </c>
      <c r="S188" t="str">
        <f t="shared" si="23"/>
        <v>Finlay Thornhill50mSlower</v>
      </c>
      <c r="T188" s="1">
        <f t="shared" si="24"/>
        <v>9.6</v>
      </c>
      <c r="U188">
        <f t="shared" si="25"/>
        <v>12</v>
      </c>
    </row>
    <row r="189" spans="1:21">
      <c r="L189" s="1" t="str">
        <f t="shared" si="18"/>
        <v>blank</v>
      </c>
      <c r="M189" s="1" t="str">
        <f t="shared" si="19"/>
        <v>blank</v>
      </c>
      <c r="N189" t="str">
        <f t="shared" si="20"/>
        <v>50m</v>
      </c>
      <c r="O189" s="9">
        <f>COUNTIFS(N$1:N189,"="&amp;N189,G$1:G189,"="&amp;G189)-1</f>
        <v>8</v>
      </c>
      <c r="P189" s="10">
        <f t="shared" si="21"/>
        <v>0</v>
      </c>
      <c r="Q189" s="11">
        <f t="shared" si="22"/>
        <v>1</v>
      </c>
      <c r="R189" s="4" t="str">
        <f t="shared" si="26"/>
        <v>50m</v>
      </c>
      <c r="S189" t="str">
        <f t="shared" si="23"/>
        <v>50m</v>
      </c>
      <c r="T189" s="1">
        <f t="shared" si="24"/>
        <v>0</v>
      </c>
      <c r="U189">
        <f t="shared" si="25"/>
        <v>1</v>
      </c>
    </row>
    <row r="190" spans="1:21">
      <c r="A190" t="s">
        <v>65</v>
      </c>
      <c r="B190" t="s">
        <v>28</v>
      </c>
      <c r="C190" s="3" t="s">
        <v>208</v>
      </c>
      <c r="D190">
        <v>1</v>
      </c>
      <c r="E190">
        <v>1</v>
      </c>
      <c r="F190">
        <v>907</v>
      </c>
      <c r="G190" t="s">
        <v>77</v>
      </c>
      <c r="H190" t="s">
        <v>28</v>
      </c>
      <c r="I190" t="s">
        <v>65</v>
      </c>
      <c r="J190" t="s">
        <v>37</v>
      </c>
      <c r="K190" s="14">
        <v>8.6999999999999993</v>
      </c>
      <c r="L190" s="1" t="str">
        <f t="shared" si="18"/>
        <v>ok</v>
      </c>
      <c r="M190" s="1" t="str">
        <f t="shared" si="19"/>
        <v>ok</v>
      </c>
      <c r="N190" t="str">
        <f t="shared" si="20"/>
        <v>50mH</v>
      </c>
      <c r="O190" s="9">
        <f>COUNTIFS(N$1:N190,"="&amp;N190,G$1:G190,"="&amp;G190)-1</f>
        <v>0</v>
      </c>
      <c r="P190" s="10">
        <f t="shared" si="21"/>
        <v>8.6999999999999993</v>
      </c>
      <c r="Q190" s="11">
        <f t="shared" si="22"/>
        <v>1</v>
      </c>
      <c r="R190" s="4" t="str">
        <f t="shared" si="26"/>
        <v>50mH</v>
      </c>
      <c r="S190" t="str">
        <f t="shared" si="23"/>
        <v>Summer Biggs50mH</v>
      </c>
      <c r="T190" s="1">
        <f t="shared" si="24"/>
        <v>8.6999999999999993</v>
      </c>
      <c r="U190">
        <f t="shared" si="25"/>
        <v>1</v>
      </c>
    </row>
    <row r="191" spans="1:21">
      <c r="D191">
        <v>1</v>
      </c>
      <c r="E191">
        <v>2</v>
      </c>
      <c r="F191">
        <v>968</v>
      </c>
      <c r="G191" t="s">
        <v>81</v>
      </c>
      <c r="H191" t="s">
        <v>28</v>
      </c>
      <c r="I191" t="s">
        <v>65</v>
      </c>
      <c r="J191" t="s">
        <v>82</v>
      </c>
      <c r="K191" s="14">
        <v>9</v>
      </c>
      <c r="L191" s="1" t="str">
        <f t="shared" si="18"/>
        <v>ok</v>
      </c>
      <c r="M191" s="1" t="str">
        <f t="shared" si="19"/>
        <v>ok</v>
      </c>
      <c r="N191" t="str">
        <f t="shared" si="20"/>
        <v>50mH</v>
      </c>
      <c r="O191" s="9">
        <f>COUNTIFS(N$1:N191,"="&amp;N191,G$1:G191,"="&amp;G191)-1</f>
        <v>0</v>
      </c>
      <c r="P191" s="10">
        <f t="shared" si="21"/>
        <v>9</v>
      </c>
      <c r="Q191" s="11">
        <f t="shared" si="22"/>
        <v>1</v>
      </c>
      <c r="R191" s="4" t="str">
        <f t="shared" si="26"/>
        <v>50mH</v>
      </c>
      <c r="S191" t="str">
        <f t="shared" si="23"/>
        <v>Essie McGarrigle50mH</v>
      </c>
      <c r="T191" s="1">
        <f t="shared" si="24"/>
        <v>9</v>
      </c>
      <c r="U191">
        <f t="shared" si="25"/>
        <v>2</v>
      </c>
    </row>
    <row r="192" spans="1:21">
      <c r="D192">
        <v>1</v>
      </c>
      <c r="E192">
        <v>3</v>
      </c>
      <c r="F192">
        <v>908</v>
      </c>
      <c r="G192" t="s">
        <v>78</v>
      </c>
      <c r="H192" t="s">
        <v>28</v>
      </c>
      <c r="I192" t="s">
        <v>65</v>
      </c>
      <c r="J192" t="s">
        <v>79</v>
      </c>
      <c r="K192" s="14">
        <v>9</v>
      </c>
      <c r="L192" s="1" t="str">
        <f t="shared" si="18"/>
        <v>ok</v>
      </c>
      <c r="M192" s="1" t="str">
        <f t="shared" si="19"/>
        <v>ok</v>
      </c>
      <c r="N192" t="str">
        <f t="shared" si="20"/>
        <v>50mH</v>
      </c>
      <c r="O192" s="9">
        <f>COUNTIFS(N$1:N192,"="&amp;N192,G$1:G192,"="&amp;G192)-1</f>
        <v>0</v>
      </c>
      <c r="P192" s="10">
        <f t="shared" si="21"/>
        <v>9</v>
      </c>
      <c r="Q192" s="11">
        <f t="shared" si="22"/>
        <v>1</v>
      </c>
      <c r="R192" s="4" t="str">
        <f t="shared" si="26"/>
        <v>50mH</v>
      </c>
      <c r="S192" t="str">
        <f t="shared" si="23"/>
        <v>Amelie Cole50mH</v>
      </c>
      <c r="T192" s="1">
        <f t="shared" si="24"/>
        <v>9</v>
      </c>
      <c r="U192">
        <f t="shared" si="25"/>
        <v>2</v>
      </c>
    </row>
    <row r="193" spans="1:21">
      <c r="D193">
        <v>1</v>
      </c>
      <c r="E193">
        <v>4</v>
      </c>
      <c r="F193">
        <v>902</v>
      </c>
      <c r="G193" t="s">
        <v>72</v>
      </c>
      <c r="H193" t="s">
        <v>28</v>
      </c>
      <c r="I193" t="s">
        <v>65</v>
      </c>
      <c r="J193" t="s">
        <v>17</v>
      </c>
      <c r="K193" s="14">
        <v>9</v>
      </c>
      <c r="L193" s="1" t="str">
        <f t="shared" si="18"/>
        <v>ok</v>
      </c>
      <c r="M193" s="1" t="str">
        <f t="shared" si="19"/>
        <v>ok</v>
      </c>
      <c r="N193" t="str">
        <f t="shared" si="20"/>
        <v>50mH</v>
      </c>
      <c r="O193" s="9">
        <f>COUNTIFS(N$1:N193,"="&amp;N193,G$1:G193,"="&amp;G193)-1</f>
        <v>0</v>
      </c>
      <c r="P193" s="10">
        <f t="shared" si="21"/>
        <v>9</v>
      </c>
      <c r="Q193" s="11">
        <f t="shared" si="22"/>
        <v>1</v>
      </c>
      <c r="R193" s="4" t="str">
        <f t="shared" si="26"/>
        <v>50mH</v>
      </c>
      <c r="S193" t="str">
        <f t="shared" si="23"/>
        <v>Grace Torossian50mH</v>
      </c>
      <c r="T193" s="1">
        <f t="shared" si="24"/>
        <v>9</v>
      </c>
      <c r="U193">
        <f t="shared" si="25"/>
        <v>2</v>
      </c>
    </row>
    <row r="194" spans="1:21">
      <c r="D194">
        <v>2</v>
      </c>
      <c r="E194">
        <v>1</v>
      </c>
      <c r="F194">
        <v>199</v>
      </c>
      <c r="G194" t="s">
        <v>67</v>
      </c>
      <c r="H194" t="s">
        <v>28</v>
      </c>
      <c r="I194" t="s">
        <v>65</v>
      </c>
      <c r="J194" t="s">
        <v>68</v>
      </c>
      <c r="K194" s="14">
        <v>10.9</v>
      </c>
      <c r="L194" s="1" t="str">
        <f t="shared" ref="L194:L230" si="27">IF(G194="","blank",IF(ISNA(VLOOKUP(G194,Entry_names,1,FALSE)),"error","ok"))</f>
        <v>ok</v>
      </c>
      <c r="M194" s="1" t="str">
        <f t="shared" ref="M194:M230" si="28">IF(G194="","blank",IF(VLOOKUP(G194,Entry_names,20,FALSE)=I194,"ok","error"))</f>
        <v>ok</v>
      </c>
      <c r="N194" t="str">
        <f t="shared" ref="N194:N230" si="29">IF(C194="",N193,TRIM(LEFT(C194,4)))</f>
        <v>50mH</v>
      </c>
      <c r="O194" s="9">
        <f>COUNTIFS(N$1:N194,"="&amp;N194,G$1:G194,"="&amp;G194)-1</f>
        <v>0</v>
      </c>
      <c r="P194" s="10">
        <f t="shared" ref="P194:P230" si="30">IF(K194=0,0,K194+O194/10000)</f>
        <v>10.9</v>
      </c>
      <c r="Q194" s="11">
        <f t="shared" ref="Q194:Q230" si="31">COUNTIFS(G$1:G$999,"="&amp;G194,N$1:N$999,"="&amp;N194,P$1:P$999,"&lt;"&amp;P194)+1</f>
        <v>1</v>
      </c>
      <c r="R194" s="4" t="str">
        <f t="shared" si="26"/>
        <v>50mH</v>
      </c>
      <c r="S194" t="str">
        <f t="shared" ref="S194:S230" si="32">G194&amp;R194</f>
        <v>Lucy Hird50mH</v>
      </c>
      <c r="T194" s="1">
        <f t="shared" ref="T194:T222" si="33">K194</f>
        <v>10.9</v>
      </c>
      <c r="U194">
        <f t="shared" ref="U194:U230" si="34">COUNTIFS(H$1:H$999,"="&amp;H194,I$1:I$999,"="&amp;I194,R$1:R$999,"="&amp;R194,T$1:T$999,"&lt;"&amp;T194)+1</f>
        <v>8</v>
      </c>
    </row>
    <row r="195" spans="1:21">
      <c r="D195">
        <v>2</v>
      </c>
      <c r="E195">
        <v>2</v>
      </c>
      <c r="F195">
        <v>975</v>
      </c>
      <c r="G195" t="s">
        <v>146</v>
      </c>
      <c r="H195" t="s">
        <v>28</v>
      </c>
      <c r="I195" t="s">
        <v>65</v>
      </c>
      <c r="J195" t="s">
        <v>79</v>
      </c>
      <c r="K195" s="14">
        <v>11.6</v>
      </c>
      <c r="L195" s="1" t="str">
        <f t="shared" si="27"/>
        <v>ok</v>
      </c>
      <c r="M195" s="1" t="str">
        <f t="shared" si="28"/>
        <v>ok</v>
      </c>
      <c r="N195" t="str">
        <f t="shared" si="29"/>
        <v>50mH</v>
      </c>
      <c r="O195" s="9">
        <f>COUNTIFS(N$1:N195,"="&amp;N195,G$1:G195,"="&amp;G195)-1</f>
        <v>0</v>
      </c>
      <c r="P195" s="10">
        <f t="shared" si="30"/>
        <v>11.6</v>
      </c>
      <c r="Q195" s="11">
        <f t="shared" si="31"/>
        <v>1</v>
      </c>
      <c r="R195" s="4" t="str">
        <f t="shared" ref="R195:R230" si="35">N195&amp;IF(Q195&gt;1,"Slower","")</f>
        <v>50mH</v>
      </c>
      <c r="S195" t="str">
        <f t="shared" si="32"/>
        <v>Holly Swanborough50mH</v>
      </c>
      <c r="T195" s="1">
        <f t="shared" si="33"/>
        <v>11.6</v>
      </c>
      <c r="U195">
        <f t="shared" si="34"/>
        <v>9</v>
      </c>
    </row>
    <row r="196" spans="1:21">
      <c r="D196">
        <v>2</v>
      </c>
      <c r="E196">
        <v>3</v>
      </c>
      <c r="F196">
        <v>969</v>
      </c>
      <c r="G196" t="s">
        <v>74</v>
      </c>
      <c r="H196" t="s">
        <v>28</v>
      </c>
      <c r="I196" t="s">
        <v>65</v>
      </c>
      <c r="J196" t="s">
        <v>10</v>
      </c>
      <c r="K196" s="14">
        <v>12.6</v>
      </c>
      <c r="L196" s="1" t="str">
        <f t="shared" si="27"/>
        <v>ok</v>
      </c>
      <c r="M196" s="1" t="str">
        <f t="shared" si="28"/>
        <v>ok</v>
      </c>
      <c r="N196" t="str">
        <f t="shared" si="29"/>
        <v>50mH</v>
      </c>
      <c r="O196" s="9">
        <f>COUNTIFS(N$1:N196,"="&amp;N196,G$1:G196,"="&amp;G196)-1</f>
        <v>0</v>
      </c>
      <c r="P196" s="10">
        <f t="shared" si="30"/>
        <v>12.6</v>
      </c>
      <c r="Q196" s="11">
        <f t="shared" si="31"/>
        <v>1</v>
      </c>
      <c r="R196" s="4" t="str">
        <f t="shared" si="35"/>
        <v>50mH</v>
      </c>
      <c r="S196" t="str">
        <f t="shared" si="32"/>
        <v>Ruby Townsend50mH</v>
      </c>
      <c r="T196" s="1">
        <f t="shared" si="33"/>
        <v>12.6</v>
      </c>
      <c r="U196">
        <f t="shared" si="34"/>
        <v>13</v>
      </c>
    </row>
    <row r="197" spans="1:21">
      <c r="C197" t="s">
        <v>208</v>
      </c>
      <c r="D197">
        <v>3</v>
      </c>
      <c r="E197">
        <v>1</v>
      </c>
      <c r="F197">
        <v>200</v>
      </c>
      <c r="G197" t="s">
        <v>69</v>
      </c>
      <c r="H197" t="s">
        <v>28</v>
      </c>
      <c r="I197" t="s">
        <v>65</v>
      </c>
      <c r="J197" t="s">
        <v>10</v>
      </c>
      <c r="K197" s="14">
        <v>10.3</v>
      </c>
      <c r="L197" s="1" t="str">
        <f t="shared" si="27"/>
        <v>ok</v>
      </c>
      <c r="M197" s="1" t="str">
        <f t="shared" si="28"/>
        <v>ok</v>
      </c>
      <c r="N197" t="str">
        <f t="shared" si="29"/>
        <v>50mH</v>
      </c>
      <c r="O197" s="9">
        <f>COUNTIFS(N$1:N197,"="&amp;N197,G$1:G197,"="&amp;G197)-1</f>
        <v>0</v>
      </c>
      <c r="P197" s="10">
        <f t="shared" si="30"/>
        <v>10.3</v>
      </c>
      <c r="Q197" s="11">
        <f t="shared" si="31"/>
        <v>1</v>
      </c>
      <c r="R197" s="4" t="str">
        <f t="shared" si="35"/>
        <v>50mH</v>
      </c>
      <c r="S197" t="str">
        <f t="shared" si="32"/>
        <v>Ezzie Yansaneh50mH</v>
      </c>
      <c r="T197" s="1">
        <f t="shared" si="33"/>
        <v>10.3</v>
      </c>
      <c r="U197">
        <f t="shared" si="34"/>
        <v>6</v>
      </c>
    </row>
    <row r="198" spans="1:21">
      <c r="D198">
        <v>3</v>
      </c>
      <c r="E198">
        <v>2</v>
      </c>
      <c r="F198">
        <v>913</v>
      </c>
      <c r="G198" t="s">
        <v>85</v>
      </c>
      <c r="H198" t="s">
        <v>28</v>
      </c>
      <c r="I198" t="s">
        <v>65</v>
      </c>
      <c r="J198" t="s">
        <v>82</v>
      </c>
      <c r="K198" s="14">
        <v>11.7</v>
      </c>
      <c r="L198" s="1" t="str">
        <f t="shared" si="27"/>
        <v>ok</v>
      </c>
      <c r="M198" s="1" t="str">
        <f t="shared" si="28"/>
        <v>ok</v>
      </c>
      <c r="N198" t="str">
        <f t="shared" si="29"/>
        <v>50mH</v>
      </c>
      <c r="O198" s="9">
        <f>COUNTIFS(N$1:N198,"="&amp;N198,G$1:G198,"="&amp;G198)-1</f>
        <v>0</v>
      </c>
      <c r="P198" s="10">
        <f t="shared" si="30"/>
        <v>11.7</v>
      </c>
      <c r="Q198" s="11">
        <f t="shared" si="31"/>
        <v>1</v>
      </c>
      <c r="R198" s="4" t="str">
        <f t="shared" si="35"/>
        <v>50mH</v>
      </c>
      <c r="S198" t="str">
        <f t="shared" si="32"/>
        <v>Martha Gibbs50mH</v>
      </c>
      <c r="T198" s="1">
        <f t="shared" si="33"/>
        <v>11.7</v>
      </c>
      <c r="U198">
        <f t="shared" si="34"/>
        <v>10</v>
      </c>
    </row>
    <row r="199" spans="1:21">
      <c r="D199">
        <v>3</v>
      </c>
      <c r="E199">
        <v>3</v>
      </c>
      <c r="F199">
        <v>916</v>
      </c>
      <c r="G199" t="s">
        <v>88</v>
      </c>
      <c r="H199" t="s">
        <v>28</v>
      </c>
      <c r="I199" t="s">
        <v>65</v>
      </c>
      <c r="J199" t="s">
        <v>17</v>
      </c>
      <c r="K199" s="14">
        <v>12.5</v>
      </c>
      <c r="L199" s="1" t="str">
        <f t="shared" si="27"/>
        <v>ok</v>
      </c>
      <c r="M199" s="1" t="str">
        <f t="shared" si="28"/>
        <v>ok</v>
      </c>
      <c r="N199" t="str">
        <f t="shared" si="29"/>
        <v>50mH</v>
      </c>
      <c r="O199" s="9">
        <f>COUNTIFS(N$1:N199,"="&amp;N199,G$1:G199,"="&amp;G199)-1</f>
        <v>0</v>
      </c>
      <c r="P199" s="10">
        <f t="shared" si="30"/>
        <v>12.5</v>
      </c>
      <c r="Q199" s="11">
        <f t="shared" si="31"/>
        <v>1</v>
      </c>
      <c r="R199" s="4" t="str">
        <f t="shared" si="35"/>
        <v>50mH</v>
      </c>
      <c r="S199" t="str">
        <f t="shared" si="32"/>
        <v>Hannah Adam50mH</v>
      </c>
      <c r="T199" s="1">
        <f t="shared" si="33"/>
        <v>12.5</v>
      </c>
      <c r="U199">
        <f t="shared" si="34"/>
        <v>12</v>
      </c>
    </row>
    <row r="200" spans="1:21">
      <c r="D200">
        <v>4</v>
      </c>
      <c r="E200">
        <v>1</v>
      </c>
      <c r="F200">
        <v>915</v>
      </c>
      <c r="G200" t="s">
        <v>87</v>
      </c>
      <c r="H200" t="s">
        <v>28</v>
      </c>
      <c r="I200" t="s">
        <v>65</v>
      </c>
      <c r="J200" t="s">
        <v>82</v>
      </c>
      <c r="K200" s="14">
        <v>9.6999999999999993</v>
      </c>
      <c r="L200" s="1" t="str">
        <f t="shared" si="27"/>
        <v>ok</v>
      </c>
      <c r="M200" s="1" t="str">
        <f t="shared" si="28"/>
        <v>ok</v>
      </c>
      <c r="N200" t="str">
        <f t="shared" si="29"/>
        <v>50mH</v>
      </c>
      <c r="O200" s="9">
        <f>COUNTIFS(N$1:N200,"="&amp;N200,G$1:G200,"="&amp;G200)-1</f>
        <v>0</v>
      </c>
      <c r="P200" s="10">
        <f t="shared" si="30"/>
        <v>9.6999999999999993</v>
      </c>
      <c r="Q200" s="11">
        <f t="shared" si="31"/>
        <v>1</v>
      </c>
      <c r="R200" s="4" t="str">
        <f t="shared" si="35"/>
        <v>50mH</v>
      </c>
      <c r="S200" t="str">
        <f t="shared" si="32"/>
        <v>Leticia De Jong50mH</v>
      </c>
      <c r="T200" s="1">
        <f t="shared" si="33"/>
        <v>9.6999999999999993</v>
      </c>
      <c r="U200">
        <f t="shared" si="34"/>
        <v>5</v>
      </c>
    </row>
    <row r="201" spans="1:21">
      <c r="D201">
        <v>4</v>
      </c>
      <c r="E201">
        <v>2</v>
      </c>
      <c r="F201">
        <v>918</v>
      </c>
      <c r="G201" t="s">
        <v>90</v>
      </c>
      <c r="H201" t="s">
        <v>28</v>
      </c>
      <c r="I201" t="s">
        <v>65</v>
      </c>
      <c r="J201" t="s">
        <v>12</v>
      </c>
      <c r="K201" s="14">
        <v>10.7</v>
      </c>
      <c r="L201" s="1" t="str">
        <f t="shared" si="27"/>
        <v>ok</v>
      </c>
      <c r="M201" s="1" t="str">
        <f t="shared" si="28"/>
        <v>ok</v>
      </c>
      <c r="N201" t="str">
        <f t="shared" si="29"/>
        <v>50mH</v>
      </c>
      <c r="O201" s="9">
        <f>COUNTIFS(N$1:N201,"="&amp;N201,G$1:G201,"="&amp;G201)-1</f>
        <v>0</v>
      </c>
      <c r="P201" s="10">
        <f t="shared" si="30"/>
        <v>10.7</v>
      </c>
      <c r="Q201" s="11">
        <f t="shared" si="31"/>
        <v>1</v>
      </c>
      <c r="R201" s="4" t="str">
        <f t="shared" si="35"/>
        <v>50mH</v>
      </c>
      <c r="S201" t="str">
        <f t="shared" si="32"/>
        <v>Sophie Watkins50mH</v>
      </c>
      <c r="T201" s="1">
        <f t="shared" si="33"/>
        <v>10.7</v>
      </c>
      <c r="U201">
        <f t="shared" si="34"/>
        <v>7</v>
      </c>
    </row>
    <row r="202" spans="1:21">
      <c r="D202">
        <v>4</v>
      </c>
      <c r="E202">
        <v>3</v>
      </c>
      <c r="F202">
        <v>972</v>
      </c>
      <c r="G202" t="s">
        <v>142</v>
      </c>
      <c r="H202" t="s">
        <v>28</v>
      </c>
      <c r="I202" t="s">
        <v>65</v>
      </c>
      <c r="J202" t="s">
        <v>143</v>
      </c>
      <c r="K202" s="14">
        <v>11.9</v>
      </c>
      <c r="L202" s="1" t="str">
        <f t="shared" si="27"/>
        <v>ok</v>
      </c>
      <c r="M202" s="1" t="str">
        <f t="shared" si="28"/>
        <v>ok</v>
      </c>
      <c r="N202" t="str">
        <f t="shared" si="29"/>
        <v>50mH</v>
      </c>
      <c r="O202" s="9">
        <f>COUNTIFS(N$1:N202,"="&amp;N202,G$1:G202,"="&amp;G202)-1</f>
        <v>0</v>
      </c>
      <c r="P202" s="10">
        <f t="shared" si="30"/>
        <v>11.9</v>
      </c>
      <c r="Q202" s="11">
        <f t="shared" si="31"/>
        <v>1</v>
      </c>
      <c r="R202" s="4" t="str">
        <f t="shared" si="35"/>
        <v>50mH</v>
      </c>
      <c r="S202" t="str">
        <f t="shared" si="32"/>
        <v>Gabi Lauce50mH</v>
      </c>
      <c r="T202" s="1">
        <f t="shared" si="33"/>
        <v>11.9</v>
      </c>
      <c r="U202">
        <f t="shared" si="34"/>
        <v>11</v>
      </c>
    </row>
    <row r="203" spans="1:21">
      <c r="L203" s="1" t="str">
        <f t="shared" si="27"/>
        <v>blank</v>
      </c>
      <c r="M203" s="1" t="str">
        <f t="shared" si="28"/>
        <v>blank</v>
      </c>
      <c r="N203" t="str">
        <f t="shared" si="29"/>
        <v>50mH</v>
      </c>
      <c r="O203" s="9">
        <f>COUNTIFS(N$1:N203,"="&amp;N203,G$1:G203,"="&amp;G203)-1</f>
        <v>0</v>
      </c>
      <c r="P203" s="10">
        <f t="shared" si="30"/>
        <v>0</v>
      </c>
      <c r="Q203" s="11">
        <f t="shared" si="31"/>
        <v>1</v>
      </c>
      <c r="R203" s="4" t="str">
        <f t="shared" si="35"/>
        <v>50mH</v>
      </c>
      <c r="S203" t="str">
        <f t="shared" si="32"/>
        <v>50mH</v>
      </c>
      <c r="T203" s="1">
        <f t="shared" si="33"/>
        <v>0</v>
      </c>
      <c r="U203">
        <f t="shared" si="34"/>
        <v>1</v>
      </c>
    </row>
    <row r="204" spans="1:21">
      <c r="A204" t="s">
        <v>108</v>
      </c>
      <c r="B204" t="s">
        <v>209</v>
      </c>
      <c r="C204" t="s">
        <v>208</v>
      </c>
      <c r="D204">
        <v>1</v>
      </c>
      <c r="E204">
        <v>1</v>
      </c>
      <c r="F204">
        <v>940</v>
      </c>
      <c r="G204" t="s">
        <v>114</v>
      </c>
      <c r="H204" t="s">
        <v>28</v>
      </c>
      <c r="I204" t="s">
        <v>108</v>
      </c>
      <c r="J204" t="s">
        <v>33</v>
      </c>
      <c r="K204" s="14">
        <v>10.7</v>
      </c>
      <c r="L204" s="1" t="str">
        <f t="shared" si="27"/>
        <v>ok</v>
      </c>
      <c r="M204" s="1" t="str">
        <f t="shared" si="28"/>
        <v>ok</v>
      </c>
      <c r="N204" t="str">
        <f t="shared" si="29"/>
        <v>50mH</v>
      </c>
      <c r="O204" s="9">
        <f>COUNTIFS(N$1:N204,"="&amp;N204,G$1:G204,"="&amp;G204)-1</f>
        <v>0</v>
      </c>
      <c r="P204" s="10">
        <f t="shared" si="30"/>
        <v>10.7</v>
      </c>
      <c r="Q204" s="11">
        <f t="shared" si="31"/>
        <v>1</v>
      </c>
      <c r="R204" s="4" t="str">
        <f t="shared" si="35"/>
        <v>50mH</v>
      </c>
      <c r="S204" t="str">
        <f t="shared" si="32"/>
        <v>Emily Coote50mH</v>
      </c>
      <c r="T204" s="1">
        <f t="shared" si="33"/>
        <v>10.7</v>
      </c>
      <c r="U204">
        <f t="shared" si="34"/>
        <v>1</v>
      </c>
    </row>
    <row r="205" spans="1:21">
      <c r="D205">
        <v>1</v>
      </c>
      <c r="E205">
        <v>2</v>
      </c>
      <c r="F205">
        <v>953</v>
      </c>
      <c r="G205" t="s">
        <v>128</v>
      </c>
      <c r="H205" t="s">
        <v>1</v>
      </c>
      <c r="I205" t="s">
        <v>108</v>
      </c>
      <c r="J205" t="s">
        <v>24</v>
      </c>
      <c r="K205" s="14">
        <v>12</v>
      </c>
      <c r="L205" s="1" t="str">
        <f t="shared" si="27"/>
        <v>ok</v>
      </c>
      <c r="M205" s="1" t="str">
        <f t="shared" si="28"/>
        <v>ok</v>
      </c>
      <c r="N205" t="str">
        <f t="shared" si="29"/>
        <v>50mH</v>
      </c>
      <c r="O205" s="9">
        <f>COUNTIFS(N$1:N205,"="&amp;N205,G$1:G205,"="&amp;G205)-1</f>
        <v>0</v>
      </c>
      <c r="P205" s="10">
        <f t="shared" si="30"/>
        <v>12</v>
      </c>
      <c r="Q205" s="11">
        <f t="shared" si="31"/>
        <v>1</v>
      </c>
      <c r="R205" s="4" t="str">
        <f t="shared" si="35"/>
        <v>50mH</v>
      </c>
      <c r="S205" t="str">
        <f t="shared" si="32"/>
        <v>Samuel Bapty50mH</v>
      </c>
      <c r="T205" s="1">
        <f t="shared" si="33"/>
        <v>12</v>
      </c>
      <c r="U205">
        <f t="shared" si="34"/>
        <v>1</v>
      </c>
    </row>
    <row r="206" spans="1:21">
      <c r="L206" s="1" t="str">
        <f t="shared" si="27"/>
        <v>blank</v>
      </c>
      <c r="M206" s="1" t="str">
        <f t="shared" si="28"/>
        <v>blank</v>
      </c>
      <c r="N206" t="str">
        <f t="shared" si="29"/>
        <v>50mH</v>
      </c>
      <c r="O206" s="9">
        <f>COUNTIFS(N$1:N206,"="&amp;N206,G$1:G206,"="&amp;G206)-1</f>
        <v>1</v>
      </c>
      <c r="P206" s="10">
        <f t="shared" si="30"/>
        <v>0</v>
      </c>
      <c r="Q206" s="11">
        <f t="shared" si="31"/>
        <v>1</v>
      </c>
      <c r="R206" s="4" t="str">
        <f t="shared" si="35"/>
        <v>50mH</v>
      </c>
      <c r="S206" t="str">
        <f t="shared" si="32"/>
        <v>50mH</v>
      </c>
      <c r="T206" s="1">
        <f t="shared" si="33"/>
        <v>0</v>
      </c>
      <c r="U206">
        <f t="shared" si="34"/>
        <v>1</v>
      </c>
    </row>
    <row r="207" spans="1:21">
      <c r="A207" t="s">
        <v>65</v>
      </c>
      <c r="B207" t="s">
        <v>1</v>
      </c>
      <c r="C207" t="s">
        <v>208</v>
      </c>
      <c r="D207">
        <v>1</v>
      </c>
      <c r="E207">
        <v>1</v>
      </c>
      <c r="F207">
        <v>931</v>
      </c>
      <c r="G207" t="s">
        <v>104</v>
      </c>
      <c r="H207" t="s">
        <v>1</v>
      </c>
      <c r="I207" t="s">
        <v>65</v>
      </c>
      <c r="J207" t="s">
        <v>17</v>
      </c>
      <c r="K207" s="14">
        <v>9.6</v>
      </c>
      <c r="L207" s="1" t="str">
        <f t="shared" si="27"/>
        <v>ok</v>
      </c>
      <c r="M207" s="1" t="str">
        <f t="shared" si="28"/>
        <v>ok</v>
      </c>
      <c r="N207" t="str">
        <f t="shared" si="29"/>
        <v>50mH</v>
      </c>
      <c r="O207" s="9">
        <f>COUNTIFS(N$1:N207,"="&amp;N207,G$1:G207,"="&amp;G207)-1</f>
        <v>0</v>
      </c>
      <c r="P207" s="10">
        <f t="shared" si="30"/>
        <v>9.6</v>
      </c>
      <c r="Q207" s="11">
        <f t="shared" si="31"/>
        <v>1</v>
      </c>
      <c r="R207" s="4" t="str">
        <f t="shared" si="35"/>
        <v>50mH</v>
      </c>
      <c r="S207" t="str">
        <f t="shared" si="32"/>
        <v>Ethan Ford50mH</v>
      </c>
      <c r="T207" s="1">
        <f t="shared" si="33"/>
        <v>9.6</v>
      </c>
      <c r="U207">
        <f t="shared" si="34"/>
        <v>1</v>
      </c>
    </row>
    <row r="208" spans="1:21">
      <c r="D208">
        <v>1</v>
      </c>
      <c r="E208">
        <v>2</v>
      </c>
      <c r="F208">
        <v>925</v>
      </c>
      <c r="G208" t="s">
        <v>97</v>
      </c>
      <c r="H208" t="s">
        <v>1</v>
      </c>
      <c r="I208" t="s">
        <v>65</v>
      </c>
      <c r="J208" t="s">
        <v>68</v>
      </c>
      <c r="K208" s="14">
        <v>10.4</v>
      </c>
      <c r="L208" s="1" t="str">
        <f t="shared" si="27"/>
        <v>ok</v>
      </c>
      <c r="M208" s="1" t="str">
        <f t="shared" si="28"/>
        <v>ok</v>
      </c>
      <c r="N208" t="str">
        <f t="shared" si="29"/>
        <v>50mH</v>
      </c>
      <c r="O208" s="9">
        <f>COUNTIFS(N$1:N208,"="&amp;N208,G$1:G208,"="&amp;G208)-1</f>
        <v>0</v>
      </c>
      <c r="P208" s="10">
        <f t="shared" si="30"/>
        <v>10.4</v>
      </c>
      <c r="Q208" s="11">
        <f t="shared" si="31"/>
        <v>1</v>
      </c>
      <c r="R208" s="4" t="str">
        <f t="shared" si="35"/>
        <v>50mH</v>
      </c>
      <c r="S208" t="str">
        <f t="shared" si="32"/>
        <v>Kieran Hird50mH</v>
      </c>
      <c r="T208" s="1">
        <f t="shared" si="33"/>
        <v>10.4</v>
      </c>
      <c r="U208">
        <f t="shared" si="34"/>
        <v>2</v>
      </c>
    </row>
    <row r="209" spans="1:21">
      <c r="D209">
        <v>1</v>
      </c>
      <c r="E209">
        <v>3</v>
      </c>
      <c r="F209">
        <v>967</v>
      </c>
      <c r="G209" t="s">
        <v>135</v>
      </c>
      <c r="H209" t="s">
        <v>1</v>
      </c>
      <c r="I209" s="3" t="s">
        <v>65</v>
      </c>
      <c r="J209" t="s">
        <v>10</v>
      </c>
      <c r="K209" s="14">
        <v>11.8</v>
      </c>
      <c r="L209" s="1" t="str">
        <f t="shared" si="27"/>
        <v>ok</v>
      </c>
      <c r="M209" s="1" t="str">
        <f t="shared" si="28"/>
        <v>ok</v>
      </c>
      <c r="N209" t="str">
        <f t="shared" si="29"/>
        <v>50mH</v>
      </c>
      <c r="O209" s="9">
        <f>COUNTIFS(N$1:N209,"="&amp;N209,G$1:G209,"="&amp;G209)-1</f>
        <v>0</v>
      </c>
      <c r="P209" s="10">
        <f t="shared" si="30"/>
        <v>11.8</v>
      </c>
      <c r="Q209" s="11">
        <f t="shared" si="31"/>
        <v>1</v>
      </c>
      <c r="R209" s="4" t="str">
        <f t="shared" si="35"/>
        <v>50mH</v>
      </c>
      <c r="S209" t="str">
        <f t="shared" si="32"/>
        <v>Finlay Thornhill50mH</v>
      </c>
      <c r="T209" s="1">
        <f t="shared" si="33"/>
        <v>11.8</v>
      </c>
      <c r="U209">
        <f t="shared" si="34"/>
        <v>3</v>
      </c>
    </row>
    <row r="210" spans="1:21">
      <c r="L210" s="1" t="str">
        <f t="shared" si="27"/>
        <v>blank</v>
      </c>
      <c r="M210" s="1" t="str">
        <f t="shared" si="28"/>
        <v>blank</v>
      </c>
      <c r="N210" t="str">
        <f t="shared" si="29"/>
        <v>50mH</v>
      </c>
      <c r="O210" s="9">
        <f>COUNTIFS(N$1:N210,"="&amp;N210,G$1:G210,"="&amp;G210)-1</f>
        <v>2</v>
      </c>
      <c r="P210" s="10">
        <f t="shared" si="30"/>
        <v>0</v>
      </c>
      <c r="Q210" s="11">
        <f t="shared" si="31"/>
        <v>1</v>
      </c>
      <c r="R210" s="4" t="str">
        <f t="shared" si="35"/>
        <v>50mH</v>
      </c>
      <c r="S210" t="str">
        <f t="shared" si="32"/>
        <v>50mH</v>
      </c>
      <c r="T210" s="1">
        <f t="shared" si="33"/>
        <v>0</v>
      </c>
      <c r="U210">
        <f t="shared" si="34"/>
        <v>1</v>
      </c>
    </row>
    <row r="211" spans="1:21">
      <c r="A211" t="s">
        <v>16</v>
      </c>
      <c r="B211" t="s">
        <v>28</v>
      </c>
      <c r="C211" t="s">
        <v>208</v>
      </c>
      <c r="D211">
        <v>1</v>
      </c>
      <c r="E211">
        <v>1</v>
      </c>
      <c r="F211">
        <v>180</v>
      </c>
      <c r="G211" t="s">
        <v>46</v>
      </c>
      <c r="H211" t="s">
        <v>28</v>
      </c>
      <c r="I211" t="s">
        <v>16</v>
      </c>
      <c r="J211" t="s">
        <v>17</v>
      </c>
      <c r="K211" s="14">
        <v>8.4</v>
      </c>
      <c r="L211" s="1" t="str">
        <f t="shared" si="27"/>
        <v>ok</v>
      </c>
      <c r="M211" s="1" t="str">
        <f t="shared" si="28"/>
        <v>ok</v>
      </c>
      <c r="N211" t="str">
        <f t="shared" si="29"/>
        <v>50mH</v>
      </c>
      <c r="O211" s="9">
        <f>COUNTIFS(N$1:N211,"="&amp;N211,G$1:G211,"="&amp;G211)-1</f>
        <v>0</v>
      </c>
      <c r="P211" s="10">
        <f t="shared" si="30"/>
        <v>8.4</v>
      </c>
      <c r="Q211" s="11">
        <f t="shared" si="31"/>
        <v>1</v>
      </c>
      <c r="R211" s="4" t="str">
        <f t="shared" si="35"/>
        <v>50mH</v>
      </c>
      <c r="S211" t="str">
        <f t="shared" si="32"/>
        <v>Sophie Torossian50mH</v>
      </c>
      <c r="T211" s="1">
        <f t="shared" si="33"/>
        <v>8.4</v>
      </c>
      <c r="U211">
        <f t="shared" si="34"/>
        <v>1</v>
      </c>
    </row>
    <row r="212" spans="1:21">
      <c r="D212">
        <v>1</v>
      </c>
      <c r="E212">
        <v>2</v>
      </c>
      <c r="F212">
        <v>187</v>
      </c>
      <c r="G212" t="s">
        <v>54</v>
      </c>
      <c r="H212" t="s">
        <v>28</v>
      </c>
      <c r="I212" t="s">
        <v>16</v>
      </c>
      <c r="J212" t="s">
        <v>17</v>
      </c>
      <c r="K212" s="14">
        <v>8.6</v>
      </c>
      <c r="L212" s="1" t="str">
        <f t="shared" si="27"/>
        <v>ok</v>
      </c>
      <c r="M212" s="1" t="str">
        <f t="shared" si="28"/>
        <v>ok</v>
      </c>
      <c r="N212" t="str">
        <f t="shared" si="29"/>
        <v>50mH</v>
      </c>
      <c r="O212" s="9">
        <f>COUNTIFS(N$1:N212,"="&amp;N212,G$1:G212,"="&amp;G212)-1</f>
        <v>0</v>
      </c>
      <c r="P212" s="10">
        <f t="shared" si="30"/>
        <v>8.6</v>
      </c>
      <c r="Q212" s="11">
        <f t="shared" si="31"/>
        <v>1</v>
      </c>
      <c r="R212" s="4" t="str">
        <f t="shared" si="35"/>
        <v>50mH</v>
      </c>
      <c r="S212" t="str">
        <f t="shared" si="32"/>
        <v>Lily Keeler50mH</v>
      </c>
      <c r="T212" s="1">
        <f t="shared" si="33"/>
        <v>8.6</v>
      </c>
      <c r="U212">
        <f t="shared" si="34"/>
        <v>2</v>
      </c>
    </row>
    <row r="213" spans="1:21">
      <c r="D213">
        <v>1</v>
      </c>
      <c r="E213">
        <v>3</v>
      </c>
      <c r="F213">
        <v>179</v>
      </c>
      <c r="G213" t="s">
        <v>45</v>
      </c>
      <c r="H213" t="s">
        <v>28</v>
      </c>
      <c r="I213" t="s">
        <v>16</v>
      </c>
      <c r="J213" t="s">
        <v>17</v>
      </c>
      <c r="K213" s="14">
        <v>9.3000000000000007</v>
      </c>
      <c r="L213" s="1" t="str">
        <f t="shared" si="27"/>
        <v>ok</v>
      </c>
      <c r="M213" s="1" t="str">
        <f t="shared" si="28"/>
        <v>ok</v>
      </c>
      <c r="N213" t="str">
        <f t="shared" si="29"/>
        <v>50mH</v>
      </c>
      <c r="O213" s="9">
        <f>COUNTIFS(N$1:N213,"="&amp;N213,G$1:G213,"="&amp;G213)-1</f>
        <v>0</v>
      </c>
      <c r="P213" s="10">
        <f t="shared" si="30"/>
        <v>9.3000000000000007</v>
      </c>
      <c r="Q213" s="11">
        <f t="shared" si="31"/>
        <v>1</v>
      </c>
      <c r="R213" s="4" t="str">
        <f t="shared" si="35"/>
        <v>50mH</v>
      </c>
      <c r="S213" t="str">
        <f t="shared" si="32"/>
        <v>Romy Fagan50mH</v>
      </c>
      <c r="T213" s="1">
        <f t="shared" si="33"/>
        <v>9.3000000000000007</v>
      </c>
      <c r="U213">
        <f t="shared" si="34"/>
        <v>3</v>
      </c>
    </row>
    <row r="214" spans="1:21">
      <c r="D214">
        <v>1</v>
      </c>
      <c r="E214">
        <v>4</v>
      </c>
      <c r="F214">
        <v>185</v>
      </c>
      <c r="G214" t="s">
        <v>51</v>
      </c>
      <c r="H214" t="s">
        <v>28</v>
      </c>
      <c r="I214" t="s">
        <v>16</v>
      </c>
      <c r="J214" t="s">
        <v>52</v>
      </c>
      <c r="K214" s="14">
        <v>11.5</v>
      </c>
      <c r="L214" s="1" t="str">
        <f t="shared" si="27"/>
        <v>ok</v>
      </c>
      <c r="M214" s="1" t="str">
        <f t="shared" si="28"/>
        <v>ok</v>
      </c>
      <c r="N214" t="str">
        <f t="shared" si="29"/>
        <v>50mH</v>
      </c>
      <c r="O214" s="9">
        <f>COUNTIFS(N$1:N214,"="&amp;N214,G$1:G214,"="&amp;G214)-1</f>
        <v>0</v>
      </c>
      <c r="P214" s="10">
        <f t="shared" si="30"/>
        <v>11.5</v>
      </c>
      <c r="Q214" s="11">
        <f t="shared" si="31"/>
        <v>1</v>
      </c>
      <c r="R214" s="4" t="str">
        <f t="shared" si="35"/>
        <v>50mH</v>
      </c>
      <c r="S214" t="str">
        <f t="shared" si="32"/>
        <v>Isabella Tordoff50mH</v>
      </c>
      <c r="T214" s="1">
        <f t="shared" si="33"/>
        <v>11.5</v>
      </c>
      <c r="U214">
        <f t="shared" si="34"/>
        <v>4</v>
      </c>
    </row>
    <row r="215" spans="1:21">
      <c r="L215" s="1" t="str">
        <f t="shared" si="27"/>
        <v>blank</v>
      </c>
      <c r="M215" s="1" t="str">
        <f t="shared" si="28"/>
        <v>blank</v>
      </c>
      <c r="N215" t="str">
        <f t="shared" si="29"/>
        <v>50mH</v>
      </c>
      <c r="O215" s="9">
        <f>COUNTIFS(N$1:N215,"="&amp;N215,G$1:G215,"="&amp;G215)-1</f>
        <v>3</v>
      </c>
      <c r="P215" s="10">
        <f t="shared" si="30"/>
        <v>0</v>
      </c>
      <c r="Q215" s="11">
        <f t="shared" si="31"/>
        <v>1</v>
      </c>
      <c r="R215" s="4" t="str">
        <f t="shared" si="35"/>
        <v>50mH</v>
      </c>
      <c r="S215" t="str">
        <f t="shared" si="32"/>
        <v>50mH</v>
      </c>
      <c r="T215" s="1">
        <f t="shared" si="33"/>
        <v>0</v>
      </c>
      <c r="U215">
        <f t="shared" si="34"/>
        <v>1</v>
      </c>
    </row>
    <row r="216" spans="1:21">
      <c r="A216" t="s">
        <v>210</v>
      </c>
      <c r="B216" t="s">
        <v>164</v>
      </c>
      <c r="C216" t="s">
        <v>208</v>
      </c>
      <c r="D216">
        <v>1</v>
      </c>
      <c r="E216">
        <v>1</v>
      </c>
      <c r="F216">
        <v>160</v>
      </c>
      <c r="G216" t="s">
        <v>19</v>
      </c>
      <c r="H216" t="s">
        <v>1</v>
      </c>
      <c r="I216" t="s">
        <v>16</v>
      </c>
      <c r="J216" t="s">
        <v>17</v>
      </c>
      <c r="K216" s="14">
        <v>8.3000000000000007</v>
      </c>
      <c r="L216" s="1" t="str">
        <f t="shared" si="27"/>
        <v>ok</v>
      </c>
      <c r="M216" s="1" t="str">
        <f t="shared" si="28"/>
        <v>ok</v>
      </c>
      <c r="N216" t="str">
        <f t="shared" si="29"/>
        <v>50mH</v>
      </c>
      <c r="O216" s="9">
        <f>COUNTIFS(N$1:N216,"="&amp;N216,G$1:G216,"="&amp;G216)-1</f>
        <v>0</v>
      </c>
      <c r="P216" s="10">
        <f t="shared" si="30"/>
        <v>8.3000000000000007</v>
      </c>
      <c r="Q216" s="11">
        <f t="shared" si="31"/>
        <v>1</v>
      </c>
      <c r="R216" s="4" t="str">
        <f t="shared" si="35"/>
        <v>50mH</v>
      </c>
      <c r="S216" t="str">
        <f t="shared" si="32"/>
        <v>Benjamin Jackson50mH</v>
      </c>
      <c r="T216" s="1">
        <f t="shared" si="33"/>
        <v>8.3000000000000007</v>
      </c>
      <c r="U216">
        <f t="shared" si="34"/>
        <v>1</v>
      </c>
    </row>
    <row r="217" spans="1:21">
      <c r="D217">
        <v>1</v>
      </c>
      <c r="E217">
        <v>2</v>
      </c>
      <c r="F217">
        <v>175</v>
      </c>
      <c r="G217" t="s">
        <v>40</v>
      </c>
      <c r="H217" t="s">
        <v>28</v>
      </c>
      <c r="I217" t="s">
        <v>9</v>
      </c>
      <c r="J217" t="s">
        <v>41</v>
      </c>
      <c r="K217" s="14">
        <v>8.4</v>
      </c>
      <c r="L217" s="1" t="str">
        <f t="shared" si="27"/>
        <v>ok</v>
      </c>
      <c r="M217" s="1" t="str">
        <f t="shared" si="28"/>
        <v>ok</v>
      </c>
      <c r="N217" t="str">
        <f t="shared" si="29"/>
        <v>50mH</v>
      </c>
      <c r="O217" s="9">
        <f>COUNTIFS(N$1:N217,"="&amp;N217,G$1:G217,"="&amp;G217)-1</f>
        <v>0</v>
      </c>
      <c r="P217" s="10">
        <f t="shared" si="30"/>
        <v>8.4</v>
      </c>
      <c r="Q217" s="11">
        <f t="shared" si="31"/>
        <v>1</v>
      </c>
      <c r="R217" s="4" t="str">
        <f t="shared" si="35"/>
        <v>50mH</v>
      </c>
      <c r="S217" t="str">
        <f t="shared" si="32"/>
        <v>Grace Walker50mH</v>
      </c>
      <c r="T217" s="1">
        <f t="shared" si="33"/>
        <v>8.4</v>
      </c>
      <c r="U217">
        <f t="shared" si="34"/>
        <v>1</v>
      </c>
    </row>
    <row r="218" spans="1:21">
      <c r="D218">
        <v>1</v>
      </c>
      <c r="E218">
        <v>3</v>
      </c>
      <c r="F218">
        <v>158</v>
      </c>
      <c r="G218" t="s">
        <v>15</v>
      </c>
      <c r="H218" t="s">
        <v>1</v>
      </c>
      <c r="I218" t="s">
        <v>16</v>
      </c>
      <c r="J218" t="s">
        <v>17</v>
      </c>
      <c r="K218" s="14">
        <v>10.1</v>
      </c>
      <c r="L218" s="1" t="str">
        <f t="shared" si="27"/>
        <v>ok</v>
      </c>
      <c r="M218" s="1" t="str">
        <f t="shared" si="28"/>
        <v>ok</v>
      </c>
      <c r="N218" t="str">
        <f t="shared" si="29"/>
        <v>50mH</v>
      </c>
      <c r="O218" s="9">
        <f>COUNTIFS(N$1:N218,"="&amp;N218,G$1:G218,"="&amp;G218)-1</f>
        <v>0</v>
      </c>
      <c r="P218" s="10">
        <f t="shared" si="30"/>
        <v>10.1</v>
      </c>
      <c r="Q218" s="11">
        <f t="shared" si="31"/>
        <v>1</v>
      </c>
      <c r="R218" s="4" t="str">
        <f t="shared" si="35"/>
        <v>50mH</v>
      </c>
      <c r="S218" t="str">
        <f t="shared" si="32"/>
        <v>Oliver Gee50mH</v>
      </c>
      <c r="T218" s="1">
        <f t="shared" si="33"/>
        <v>10.1</v>
      </c>
      <c r="U218">
        <f t="shared" si="34"/>
        <v>4</v>
      </c>
    </row>
    <row r="219" spans="1:21">
      <c r="L219" s="1" t="str">
        <f t="shared" si="27"/>
        <v>blank</v>
      </c>
      <c r="M219" s="1" t="str">
        <f t="shared" si="28"/>
        <v>blank</v>
      </c>
      <c r="N219" t="str">
        <f t="shared" si="29"/>
        <v>50mH</v>
      </c>
      <c r="O219" s="9">
        <f>COUNTIFS(N$1:N219,"="&amp;N219,G$1:G219,"="&amp;G219)-1</f>
        <v>4</v>
      </c>
      <c r="P219" s="10">
        <f t="shared" si="30"/>
        <v>0</v>
      </c>
      <c r="Q219" s="11">
        <f t="shared" si="31"/>
        <v>1</v>
      </c>
      <c r="R219" s="4" t="str">
        <f t="shared" si="35"/>
        <v>50mH</v>
      </c>
      <c r="S219" t="str">
        <f t="shared" si="32"/>
        <v>50mH</v>
      </c>
      <c r="T219" s="1">
        <f t="shared" si="33"/>
        <v>0</v>
      </c>
      <c r="U219">
        <f t="shared" si="34"/>
        <v>1</v>
      </c>
    </row>
    <row r="220" spans="1:21">
      <c r="A220" t="s">
        <v>16</v>
      </c>
      <c r="B220" t="s">
        <v>1</v>
      </c>
      <c r="C220" t="s">
        <v>208</v>
      </c>
      <c r="D220">
        <v>2</v>
      </c>
      <c r="E220">
        <v>1</v>
      </c>
      <c r="F220">
        <v>192</v>
      </c>
      <c r="G220" t="s">
        <v>59</v>
      </c>
      <c r="H220" t="s">
        <v>1</v>
      </c>
      <c r="I220" t="s">
        <v>16</v>
      </c>
      <c r="J220" t="s">
        <v>3</v>
      </c>
      <c r="K220" s="14">
        <v>8.9</v>
      </c>
      <c r="L220" s="1" t="str">
        <f t="shared" si="27"/>
        <v>ok</v>
      </c>
      <c r="M220" s="1" t="str">
        <f t="shared" si="28"/>
        <v>ok</v>
      </c>
      <c r="N220" t="str">
        <f t="shared" si="29"/>
        <v>50mH</v>
      </c>
      <c r="O220" s="9">
        <f>COUNTIFS(N$1:N220,"="&amp;N220,G$1:G220,"="&amp;G220)-1</f>
        <v>0</v>
      </c>
      <c r="P220" s="10">
        <f t="shared" si="30"/>
        <v>8.9</v>
      </c>
      <c r="Q220" s="11">
        <f t="shared" si="31"/>
        <v>1</v>
      </c>
      <c r="R220" s="4" t="str">
        <f t="shared" si="35"/>
        <v>50mH</v>
      </c>
      <c r="S220" t="str">
        <f t="shared" si="32"/>
        <v>Daniel Pal50mH</v>
      </c>
      <c r="T220" s="1">
        <f t="shared" si="33"/>
        <v>8.9</v>
      </c>
      <c r="U220">
        <f t="shared" si="34"/>
        <v>2</v>
      </c>
    </row>
    <row r="221" spans="1:21">
      <c r="D221">
        <v>2</v>
      </c>
      <c r="E221">
        <v>2</v>
      </c>
      <c r="F221">
        <v>159</v>
      </c>
      <c r="G221" t="s">
        <v>18</v>
      </c>
      <c r="H221" t="s">
        <v>1</v>
      </c>
      <c r="I221" t="s">
        <v>16</v>
      </c>
      <c r="J221" t="s">
        <v>10</v>
      </c>
      <c r="K221" s="14">
        <v>9.1999999999999993</v>
      </c>
      <c r="L221" s="1" t="str">
        <f t="shared" si="27"/>
        <v>ok</v>
      </c>
      <c r="M221" s="1" t="str">
        <f t="shared" si="28"/>
        <v>ok</v>
      </c>
      <c r="N221" t="str">
        <f t="shared" si="29"/>
        <v>50mH</v>
      </c>
      <c r="O221" s="9">
        <f>COUNTIFS(N$1:N221,"="&amp;N221,G$1:G221,"="&amp;G221)-1</f>
        <v>0</v>
      </c>
      <c r="P221" s="10">
        <f t="shared" si="30"/>
        <v>9.1999999999999993</v>
      </c>
      <c r="Q221" s="11">
        <f t="shared" si="31"/>
        <v>1</v>
      </c>
      <c r="R221" s="4" t="str">
        <f t="shared" si="35"/>
        <v>50mH</v>
      </c>
      <c r="S221" t="str">
        <f t="shared" si="32"/>
        <v>Zeekie Yansaneh50mH</v>
      </c>
      <c r="T221" s="1">
        <f t="shared" si="33"/>
        <v>9.1999999999999993</v>
      </c>
      <c r="U221">
        <f t="shared" si="34"/>
        <v>3</v>
      </c>
    </row>
    <row r="222" spans="1:21">
      <c r="D222">
        <v>2</v>
      </c>
      <c r="E222">
        <v>3</v>
      </c>
      <c r="F222">
        <v>921</v>
      </c>
      <c r="G222" t="s">
        <v>93</v>
      </c>
      <c r="H222" t="s">
        <v>1</v>
      </c>
      <c r="I222" s="5" t="s">
        <v>16</v>
      </c>
      <c r="J222" t="s">
        <v>17</v>
      </c>
      <c r="K222" s="14">
        <v>12.1</v>
      </c>
      <c r="L222" s="1" t="str">
        <f t="shared" si="27"/>
        <v>ok</v>
      </c>
      <c r="M222" s="1" t="str">
        <f t="shared" si="28"/>
        <v>ok</v>
      </c>
      <c r="N222" t="str">
        <f t="shared" si="29"/>
        <v>50mH</v>
      </c>
      <c r="O222" s="9">
        <f>COUNTIFS(N$1:N222,"="&amp;N222,G$1:G222,"="&amp;G222)-1</f>
        <v>0</v>
      </c>
      <c r="P222" s="10">
        <f t="shared" si="30"/>
        <v>12.1</v>
      </c>
      <c r="Q222" s="11">
        <f t="shared" si="31"/>
        <v>1</v>
      </c>
      <c r="R222" s="4" t="str">
        <f t="shared" si="35"/>
        <v>50mH</v>
      </c>
      <c r="S222" t="str">
        <f t="shared" si="32"/>
        <v>Harris Adam50mH</v>
      </c>
      <c r="T222" s="1">
        <f t="shared" si="33"/>
        <v>12.1</v>
      </c>
      <c r="U222">
        <f t="shared" si="34"/>
        <v>5</v>
      </c>
    </row>
    <row r="223" spans="1:21">
      <c r="L223" s="1" t="str">
        <f t="shared" si="27"/>
        <v>blank</v>
      </c>
      <c r="M223" s="1" t="str">
        <f t="shared" si="28"/>
        <v>blank</v>
      </c>
      <c r="N223" t="str">
        <f t="shared" si="29"/>
        <v>50mH</v>
      </c>
      <c r="O223" s="9">
        <f>COUNTIFS(N$1:N223,"="&amp;N223,G$1:G223,"="&amp;G223)-1</f>
        <v>5</v>
      </c>
      <c r="P223" s="10">
        <f t="shared" si="30"/>
        <v>0</v>
      </c>
      <c r="Q223" s="11">
        <f t="shared" si="31"/>
        <v>1</v>
      </c>
      <c r="R223" s="4" t="str">
        <f t="shared" si="35"/>
        <v>50mH</v>
      </c>
      <c r="S223" t="str">
        <f t="shared" si="32"/>
        <v>50mH</v>
      </c>
      <c r="T223" s="1">
        <f t="shared" ref="T223:T230" si="36">K223</f>
        <v>0</v>
      </c>
      <c r="U223">
        <f t="shared" si="34"/>
        <v>1</v>
      </c>
    </row>
    <row r="224" spans="1:21">
      <c r="A224" t="s">
        <v>2</v>
      </c>
      <c r="B224" t="s">
        <v>28</v>
      </c>
      <c r="C224" t="s">
        <v>208</v>
      </c>
      <c r="D224">
        <v>1</v>
      </c>
      <c r="E224">
        <v>1</v>
      </c>
      <c r="F224">
        <v>174</v>
      </c>
      <c r="G224" t="s">
        <v>39</v>
      </c>
      <c r="H224" t="s">
        <v>28</v>
      </c>
      <c r="I224" t="s">
        <v>2</v>
      </c>
      <c r="J224" t="s">
        <v>5</v>
      </c>
      <c r="K224" s="14">
        <v>8.8000000000000007</v>
      </c>
      <c r="L224" s="1" t="str">
        <f t="shared" si="27"/>
        <v>ok</v>
      </c>
      <c r="M224" s="1" t="str">
        <f t="shared" si="28"/>
        <v>ok</v>
      </c>
      <c r="N224" t="str">
        <f t="shared" si="29"/>
        <v>50mH</v>
      </c>
      <c r="O224" s="9">
        <f>COUNTIFS(N$1:N224,"="&amp;N224,G$1:G224,"="&amp;G224)-1</f>
        <v>0</v>
      </c>
      <c r="P224" s="10">
        <f t="shared" si="30"/>
        <v>8.8000000000000007</v>
      </c>
      <c r="Q224" s="11">
        <f t="shared" si="31"/>
        <v>1</v>
      </c>
      <c r="R224" s="4" t="str">
        <f t="shared" si="35"/>
        <v>50mH</v>
      </c>
      <c r="S224" t="str">
        <f t="shared" si="32"/>
        <v>Abi Moss50mH</v>
      </c>
      <c r="T224" s="1">
        <f t="shared" si="36"/>
        <v>8.8000000000000007</v>
      </c>
      <c r="U224">
        <f t="shared" si="34"/>
        <v>1</v>
      </c>
    </row>
    <row r="225" spans="1:21">
      <c r="D225">
        <v>1</v>
      </c>
      <c r="E225">
        <v>2</v>
      </c>
      <c r="F225">
        <v>168</v>
      </c>
      <c r="G225" t="s">
        <v>31</v>
      </c>
      <c r="H225" t="s">
        <v>28</v>
      </c>
      <c r="I225" t="s">
        <v>2</v>
      </c>
      <c r="J225" t="s">
        <v>5</v>
      </c>
      <c r="K225" s="14">
        <v>9.1</v>
      </c>
      <c r="L225" s="1" t="str">
        <f t="shared" si="27"/>
        <v>ok</v>
      </c>
      <c r="M225" s="1" t="str">
        <f t="shared" si="28"/>
        <v>ok</v>
      </c>
      <c r="N225" t="str">
        <f t="shared" si="29"/>
        <v>50mH</v>
      </c>
      <c r="O225" s="9">
        <f>COUNTIFS(N$1:N225,"="&amp;N225,G$1:G225,"="&amp;G225)-1</f>
        <v>0</v>
      </c>
      <c r="P225" s="10">
        <f t="shared" si="30"/>
        <v>9.1</v>
      </c>
      <c r="Q225" s="11">
        <f t="shared" si="31"/>
        <v>1</v>
      </c>
      <c r="R225" s="4" t="str">
        <f t="shared" si="35"/>
        <v>50mH</v>
      </c>
      <c r="S225" t="str">
        <f t="shared" si="32"/>
        <v>Lily Johnson50mH</v>
      </c>
      <c r="T225" s="1">
        <f t="shared" si="36"/>
        <v>9.1</v>
      </c>
      <c r="U225">
        <f t="shared" si="34"/>
        <v>2</v>
      </c>
    </row>
    <row r="226" spans="1:21">
      <c r="D226">
        <v>1</v>
      </c>
      <c r="E226">
        <v>3</v>
      </c>
      <c r="F226">
        <v>166</v>
      </c>
      <c r="G226" t="s">
        <v>27</v>
      </c>
      <c r="H226" t="s">
        <v>28</v>
      </c>
      <c r="I226" t="s">
        <v>2</v>
      </c>
      <c r="J226" t="s">
        <v>29</v>
      </c>
      <c r="K226" s="14">
        <v>9.1999999999999993</v>
      </c>
      <c r="L226" s="1" t="str">
        <f t="shared" si="27"/>
        <v>ok</v>
      </c>
      <c r="M226" s="1" t="str">
        <f t="shared" si="28"/>
        <v>ok</v>
      </c>
      <c r="N226" t="str">
        <f t="shared" si="29"/>
        <v>50mH</v>
      </c>
      <c r="O226" s="9">
        <f>COUNTIFS(N$1:N226,"="&amp;N226,G$1:G226,"="&amp;G226)-1</f>
        <v>0</v>
      </c>
      <c r="P226" s="10">
        <f t="shared" si="30"/>
        <v>9.1999999999999993</v>
      </c>
      <c r="Q226" s="11">
        <f t="shared" si="31"/>
        <v>1</v>
      </c>
      <c r="R226" s="4" t="str">
        <f t="shared" si="35"/>
        <v>50mH</v>
      </c>
      <c r="S226" t="str">
        <f t="shared" si="32"/>
        <v>Katie Rowney50mH</v>
      </c>
      <c r="T226" s="1">
        <f t="shared" si="36"/>
        <v>9.1999999999999993</v>
      </c>
      <c r="U226">
        <f t="shared" si="34"/>
        <v>3</v>
      </c>
    </row>
    <row r="227" spans="1:21">
      <c r="L227" s="1" t="str">
        <f t="shared" si="27"/>
        <v>blank</v>
      </c>
      <c r="M227" s="1" t="str">
        <f t="shared" si="28"/>
        <v>blank</v>
      </c>
      <c r="N227" t="str">
        <f t="shared" si="29"/>
        <v>50mH</v>
      </c>
      <c r="O227" s="9">
        <f>COUNTIFS(N$1:N227,"="&amp;N227,G$1:G227,"="&amp;G227)-1</f>
        <v>6</v>
      </c>
      <c r="P227" s="10">
        <f t="shared" si="30"/>
        <v>0</v>
      </c>
      <c r="Q227" s="11">
        <f t="shared" si="31"/>
        <v>1</v>
      </c>
      <c r="R227" s="4" t="str">
        <f t="shared" si="35"/>
        <v>50mH</v>
      </c>
      <c r="S227" t="str">
        <f t="shared" si="32"/>
        <v>50mH</v>
      </c>
      <c r="T227" s="1">
        <f t="shared" si="36"/>
        <v>0</v>
      </c>
      <c r="U227">
        <f t="shared" si="34"/>
        <v>1</v>
      </c>
    </row>
    <row r="228" spans="1:21">
      <c r="A228" t="s">
        <v>193</v>
      </c>
      <c r="B228" t="s">
        <v>1</v>
      </c>
      <c r="C228" t="s">
        <v>208</v>
      </c>
      <c r="D228">
        <v>1</v>
      </c>
      <c r="E228">
        <v>1</v>
      </c>
      <c r="F228">
        <v>976</v>
      </c>
      <c r="G228" t="s">
        <v>147</v>
      </c>
      <c r="H228" t="s">
        <v>1</v>
      </c>
      <c r="I228" t="s">
        <v>9</v>
      </c>
      <c r="J228" t="s">
        <v>26</v>
      </c>
      <c r="K228" s="14">
        <v>9.1</v>
      </c>
      <c r="L228" s="1" t="str">
        <f t="shared" si="27"/>
        <v>ok</v>
      </c>
      <c r="M228" s="1" t="str">
        <f t="shared" si="28"/>
        <v>ok</v>
      </c>
      <c r="N228" t="str">
        <f t="shared" si="29"/>
        <v>50mH</v>
      </c>
      <c r="O228" s="9">
        <f>COUNTIFS(N$1:N228,"="&amp;N228,G$1:G228,"="&amp;G228)-1</f>
        <v>0</v>
      </c>
      <c r="P228" s="10">
        <f t="shared" si="30"/>
        <v>9.1</v>
      </c>
      <c r="Q228" s="11">
        <f t="shared" si="31"/>
        <v>1</v>
      </c>
      <c r="R228" s="4" t="str">
        <f t="shared" si="35"/>
        <v>50mH</v>
      </c>
      <c r="S228" t="str">
        <f t="shared" si="32"/>
        <v>Laith Alghofari50mH</v>
      </c>
      <c r="T228" s="1">
        <f t="shared" si="36"/>
        <v>9.1</v>
      </c>
      <c r="U228">
        <f t="shared" si="34"/>
        <v>1</v>
      </c>
    </row>
    <row r="229" spans="1:21">
      <c r="D229">
        <v>1</v>
      </c>
      <c r="E229">
        <v>2</v>
      </c>
      <c r="F229">
        <v>971</v>
      </c>
      <c r="G229" t="s">
        <v>4</v>
      </c>
      <c r="H229" t="s">
        <v>1</v>
      </c>
      <c r="I229" t="s">
        <v>2</v>
      </c>
      <c r="J229" t="s">
        <v>5</v>
      </c>
      <c r="K229" s="14">
        <v>9.4</v>
      </c>
      <c r="L229" s="1" t="str">
        <f t="shared" si="27"/>
        <v>ok</v>
      </c>
      <c r="M229" s="1" t="str">
        <f t="shared" si="28"/>
        <v>ok</v>
      </c>
      <c r="N229" t="str">
        <f t="shared" si="29"/>
        <v>50mH</v>
      </c>
      <c r="O229" s="9">
        <f>COUNTIFS(N$1:N229,"="&amp;N229,G$1:G229,"="&amp;G229)-1</f>
        <v>0</v>
      </c>
      <c r="P229" s="10">
        <f t="shared" si="30"/>
        <v>9.4</v>
      </c>
      <c r="Q229" s="11">
        <f t="shared" si="31"/>
        <v>1</v>
      </c>
      <c r="R229" s="4" t="str">
        <f t="shared" si="35"/>
        <v>50mH</v>
      </c>
      <c r="S229" t="str">
        <f t="shared" si="32"/>
        <v>Dan Cluderay50mH</v>
      </c>
      <c r="T229" s="1">
        <f t="shared" si="36"/>
        <v>9.4</v>
      </c>
      <c r="U229">
        <f t="shared" si="34"/>
        <v>1</v>
      </c>
    </row>
    <row r="230" spans="1:21">
      <c r="D230">
        <v>1</v>
      </c>
      <c r="E230">
        <v>3</v>
      </c>
      <c r="F230">
        <v>155</v>
      </c>
      <c r="G230" t="s">
        <v>11</v>
      </c>
      <c r="H230" t="s">
        <v>1</v>
      </c>
      <c r="I230" t="s">
        <v>9</v>
      </c>
      <c r="J230" t="s">
        <v>12</v>
      </c>
      <c r="K230" s="14">
        <v>9.4</v>
      </c>
      <c r="L230" s="1" t="str">
        <f t="shared" si="27"/>
        <v>ok</v>
      </c>
      <c r="M230" s="1" t="str">
        <f t="shared" si="28"/>
        <v>ok</v>
      </c>
      <c r="N230" t="str">
        <f t="shared" si="29"/>
        <v>50mH</v>
      </c>
      <c r="O230" s="9">
        <f>COUNTIFS(N$1:N230,"="&amp;N230,G$1:G230,"="&amp;G230)-1</f>
        <v>0</v>
      </c>
      <c r="P230" s="10">
        <f t="shared" si="30"/>
        <v>9.4</v>
      </c>
      <c r="Q230" s="11">
        <f t="shared" si="31"/>
        <v>1</v>
      </c>
      <c r="R230" s="4" t="str">
        <f t="shared" si="35"/>
        <v>50mH</v>
      </c>
      <c r="S230" t="str">
        <f t="shared" si="32"/>
        <v>Joey McLaughlan50mH</v>
      </c>
      <c r="T230" s="1">
        <f t="shared" si="36"/>
        <v>9.4</v>
      </c>
      <c r="U230">
        <f t="shared" si="34"/>
        <v>2</v>
      </c>
    </row>
  </sheetData>
  <autoFilter ref="A1:U230" xr:uid="{F042B68D-6BFF-42AF-BB23-CE15C7FF6DD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716B-C5EC-40C1-B2B7-5FD9075E8341}">
  <dimension ref="A1:P165"/>
  <sheetViews>
    <sheetView topLeftCell="A53" workbookViewId="0">
      <selection activeCell="F69" sqref="F69"/>
    </sheetView>
  </sheetViews>
  <sheetFormatPr defaultRowHeight="14.4"/>
  <cols>
    <col min="1" max="1" width="4.21875" bestFit="1" customWidth="1"/>
    <col min="2" max="2" width="2.44140625" bestFit="1" customWidth="1"/>
    <col min="3" max="3" width="9.33203125" bestFit="1" customWidth="1"/>
    <col min="4" max="4" width="7.21875" bestFit="1" customWidth="1"/>
    <col min="5" max="5" width="9.77734375" bestFit="1" customWidth="1"/>
    <col min="6" max="6" width="19.109375" bestFit="1" customWidth="1"/>
    <col min="7" max="7" width="6.33203125" bestFit="1" customWidth="1"/>
    <col min="8" max="8" width="6.21875" bestFit="1" customWidth="1"/>
    <col min="9" max="9" width="27.5546875" bestFit="1" customWidth="1"/>
    <col min="10" max="10" width="6.5546875" bestFit="1" customWidth="1"/>
    <col min="14" max="14" width="22.33203125" customWidth="1"/>
  </cols>
  <sheetData>
    <row r="1" spans="1:16">
      <c r="D1" t="s">
        <v>163</v>
      </c>
      <c r="E1" t="s">
        <v>162</v>
      </c>
      <c r="F1" t="s">
        <v>161</v>
      </c>
      <c r="G1" t="s">
        <v>164</v>
      </c>
      <c r="H1" t="s">
        <v>165</v>
      </c>
      <c r="I1" t="s">
        <v>166</v>
      </c>
      <c r="J1" s="1" t="s">
        <v>167</v>
      </c>
      <c r="K1" s="1" t="s">
        <v>179</v>
      </c>
      <c r="L1" s="1" t="s">
        <v>180</v>
      </c>
      <c r="O1" s="2"/>
    </row>
    <row r="2" spans="1:16">
      <c r="A2" t="s">
        <v>108</v>
      </c>
      <c r="B2" t="s">
        <v>1</v>
      </c>
      <c r="C2" t="s">
        <v>168</v>
      </c>
      <c r="D2">
        <v>1</v>
      </c>
      <c r="E2">
        <v>947</v>
      </c>
      <c r="F2" t="s">
        <v>122</v>
      </c>
      <c r="G2" t="s">
        <v>1</v>
      </c>
      <c r="H2" t="s">
        <v>108</v>
      </c>
      <c r="I2" t="s">
        <v>17</v>
      </c>
      <c r="J2" s="1">
        <v>4.3099999999999996</v>
      </c>
      <c r="K2" s="1" t="str">
        <f t="shared" ref="K2:K33" si="0">IF(F2="","blank",IF(ISNA(VLOOKUP(F2,Entry_names,1,FALSE)),"error","ok"))</f>
        <v>ok</v>
      </c>
      <c r="L2" s="1" t="str">
        <f t="shared" ref="L2:L33" si="1">IF(F2="","blank",IF(VLOOKUP(F2,Entry_names,20,FALSE)=H2,"ok","error"))</f>
        <v>ok</v>
      </c>
      <c r="M2" t="str">
        <f t="shared" ref="M2:M33" si="2">IF(C2="",M1,C2)</f>
        <v>Long Jump</v>
      </c>
      <c r="N2" t="str">
        <f t="shared" ref="N2:N33" si="3">F2&amp;M2</f>
        <v>Arthur SimpsonLong Jump</v>
      </c>
      <c r="O2" s="2">
        <f>IF(AND(J2=J1,D2&lt;&gt;D1),O1-0.0001,J2)</f>
        <v>4.3099999999999996</v>
      </c>
      <c r="P2">
        <f t="shared" ref="P2:P65" si="4">COUNTIFS(G$1:G$1000,"="&amp;G2,H$1:H$1000,"="&amp;H2,M$1:M$1000,"="&amp;M2,O$1:O$1000,"&gt;"&amp;O2)+1</f>
        <v>1</v>
      </c>
    </row>
    <row r="3" spans="1:16">
      <c r="D3">
        <v>2</v>
      </c>
      <c r="E3">
        <v>944</v>
      </c>
      <c r="F3" t="s">
        <v>119</v>
      </c>
      <c r="G3" t="s">
        <v>1</v>
      </c>
      <c r="H3" t="s">
        <v>108</v>
      </c>
      <c r="I3" t="s">
        <v>68</v>
      </c>
      <c r="J3" s="1">
        <v>3.24</v>
      </c>
      <c r="K3" s="1" t="str">
        <f t="shared" si="0"/>
        <v>ok</v>
      </c>
      <c r="L3" s="1" t="str">
        <f t="shared" si="1"/>
        <v>ok</v>
      </c>
      <c r="M3" t="str">
        <f t="shared" si="2"/>
        <v>Long Jump</v>
      </c>
      <c r="N3" t="str">
        <f t="shared" si="3"/>
        <v>Joshua MyersLong Jump</v>
      </c>
      <c r="O3" s="2">
        <f>IF(AND(J3=J2,D3&lt;&gt;D2),O2+0.0001,J3)</f>
        <v>3.24</v>
      </c>
      <c r="P3">
        <f t="shared" si="4"/>
        <v>2</v>
      </c>
    </row>
    <row r="4" spans="1:16">
      <c r="D4">
        <v>3</v>
      </c>
      <c r="E4">
        <v>962</v>
      </c>
      <c r="F4" t="s">
        <v>137</v>
      </c>
      <c r="G4" t="s">
        <v>1</v>
      </c>
      <c r="H4" t="s">
        <v>108</v>
      </c>
      <c r="I4" t="s">
        <v>17</v>
      </c>
      <c r="J4" s="1">
        <v>3.19</v>
      </c>
      <c r="K4" s="1" t="str">
        <f t="shared" si="0"/>
        <v>ok</v>
      </c>
      <c r="L4" s="1" t="str">
        <f t="shared" si="1"/>
        <v>ok</v>
      </c>
      <c r="M4" t="str">
        <f t="shared" si="2"/>
        <v>Long Jump</v>
      </c>
      <c r="N4" t="str">
        <f t="shared" si="3"/>
        <v>Isaac ShawLong Jump</v>
      </c>
      <c r="O4" s="2">
        <f>IF(AND(J4=J3,D4&lt;&gt;D3),O3+0.0001,J4)</f>
        <v>3.19</v>
      </c>
      <c r="P4">
        <f t="shared" si="4"/>
        <v>3</v>
      </c>
    </row>
    <row r="5" spans="1:16">
      <c r="D5">
        <v>4</v>
      </c>
      <c r="E5">
        <v>963</v>
      </c>
      <c r="F5" t="s">
        <v>138</v>
      </c>
      <c r="G5" t="s">
        <v>1</v>
      </c>
      <c r="H5" s="3" t="s">
        <v>65</v>
      </c>
      <c r="I5" t="s">
        <v>17</v>
      </c>
      <c r="J5">
        <v>3.17</v>
      </c>
      <c r="K5" s="1" t="str">
        <f t="shared" si="0"/>
        <v>ok</v>
      </c>
      <c r="L5" s="1" t="str">
        <f t="shared" si="1"/>
        <v>ok</v>
      </c>
      <c r="M5" t="str">
        <f t="shared" si="2"/>
        <v>Long Jump</v>
      </c>
      <c r="N5" t="str">
        <f t="shared" si="3"/>
        <v>Tyler Wood-StonesLong Jump</v>
      </c>
      <c r="O5" s="2">
        <f>IF(AND(J5=J4,D5&lt;&gt;D4),O4-0.0001,J5)</f>
        <v>3.17</v>
      </c>
      <c r="P5">
        <f t="shared" si="4"/>
        <v>10</v>
      </c>
    </row>
    <row r="6" spans="1:16">
      <c r="D6">
        <v>5</v>
      </c>
      <c r="E6">
        <v>945</v>
      </c>
      <c r="F6" t="s">
        <v>120</v>
      </c>
      <c r="G6" t="s">
        <v>1</v>
      </c>
      <c r="H6" t="s">
        <v>108</v>
      </c>
      <c r="I6" t="s">
        <v>17</v>
      </c>
      <c r="J6">
        <v>3.11</v>
      </c>
      <c r="K6" s="1" t="str">
        <f t="shared" si="0"/>
        <v>ok</v>
      </c>
      <c r="L6" s="1" t="str">
        <f t="shared" si="1"/>
        <v>ok</v>
      </c>
      <c r="M6" t="str">
        <f t="shared" si="2"/>
        <v>Long Jump</v>
      </c>
      <c r="N6" t="str">
        <f t="shared" si="3"/>
        <v>Harry JacksonLong Jump</v>
      </c>
      <c r="O6" s="2">
        <f>IF(AND(J6=J5,D6&lt;&gt;D5),O5+0.0001,J6)</f>
        <v>3.11</v>
      </c>
      <c r="P6">
        <f t="shared" si="4"/>
        <v>4</v>
      </c>
    </row>
    <row r="7" spans="1:16">
      <c r="D7">
        <v>6</v>
      </c>
      <c r="E7">
        <v>948</v>
      </c>
      <c r="F7" t="s">
        <v>123</v>
      </c>
      <c r="G7" t="s">
        <v>1</v>
      </c>
      <c r="H7" t="s">
        <v>108</v>
      </c>
      <c r="I7" t="s">
        <v>17</v>
      </c>
      <c r="J7">
        <v>2.97</v>
      </c>
      <c r="K7" s="1" t="str">
        <f t="shared" si="0"/>
        <v>ok</v>
      </c>
      <c r="L7" s="1" t="str">
        <f t="shared" si="1"/>
        <v>ok</v>
      </c>
      <c r="M7" t="str">
        <f t="shared" si="2"/>
        <v>Long Jump</v>
      </c>
      <c r="N7" t="str">
        <f t="shared" si="3"/>
        <v>Benjamin ReillyLong Jump</v>
      </c>
      <c r="O7" s="2">
        <f>IF(AND(J7=J6,D7&lt;&gt;D6),O6+0.0001,J7)</f>
        <v>2.97</v>
      </c>
      <c r="P7">
        <f t="shared" si="4"/>
        <v>5</v>
      </c>
    </row>
    <row r="8" spans="1:16">
      <c r="D8">
        <v>7</v>
      </c>
      <c r="E8">
        <v>949</v>
      </c>
      <c r="F8" t="s">
        <v>124</v>
      </c>
      <c r="G8" t="s">
        <v>1</v>
      </c>
      <c r="H8" t="s">
        <v>108</v>
      </c>
      <c r="I8" t="s">
        <v>17</v>
      </c>
      <c r="J8">
        <v>2.96</v>
      </c>
      <c r="K8" s="1" t="str">
        <f t="shared" si="0"/>
        <v>ok</v>
      </c>
      <c r="L8" s="1" t="str">
        <f t="shared" si="1"/>
        <v>ok</v>
      </c>
      <c r="M8" t="str">
        <f t="shared" si="2"/>
        <v>Long Jump</v>
      </c>
      <c r="N8" t="str">
        <f t="shared" si="3"/>
        <v>Knowledge JonusaLong Jump</v>
      </c>
      <c r="O8" s="2">
        <f>IF(AND(J8=J7,D8&lt;&gt;D7),O7-0.0001,J8)</f>
        <v>2.96</v>
      </c>
      <c r="P8">
        <f t="shared" si="4"/>
        <v>6</v>
      </c>
    </row>
    <row r="9" spans="1:16">
      <c r="D9">
        <v>8</v>
      </c>
      <c r="E9">
        <v>950</v>
      </c>
      <c r="F9" t="s">
        <v>125</v>
      </c>
      <c r="G9" t="s">
        <v>1</v>
      </c>
      <c r="H9" t="s">
        <v>108</v>
      </c>
      <c r="I9" t="s">
        <v>24</v>
      </c>
      <c r="J9">
        <v>2.91</v>
      </c>
      <c r="K9" s="1" t="str">
        <f t="shared" si="0"/>
        <v>ok</v>
      </c>
      <c r="L9" s="1" t="str">
        <f t="shared" si="1"/>
        <v>ok</v>
      </c>
      <c r="M9" t="str">
        <f t="shared" si="2"/>
        <v>Long Jump</v>
      </c>
      <c r="N9" t="str">
        <f t="shared" si="3"/>
        <v>Ruaidri HylandLong Jump</v>
      </c>
      <c r="O9" s="2">
        <f>IF(AND(J9=J8,D9&lt;&gt;D8),O8+0.0001,J9)</f>
        <v>2.91</v>
      </c>
      <c r="P9">
        <f t="shared" si="4"/>
        <v>7</v>
      </c>
    </row>
    <row r="10" spans="1:16">
      <c r="D10">
        <v>9</v>
      </c>
      <c r="E10">
        <v>946</v>
      </c>
      <c r="F10" t="s">
        <v>121</v>
      </c>
      <c r="G10" t="s">
        <v>1</v>
      </c>
      <c r="H10" t="s">
        <v>108</v>
      </c>
      <c r="I10" t="s">
        <v>17</v>
      </c>
      <c r="J10">
        <v>2.85</v>
      </c>
      <c r="K10" s="1" t="str">
        <f t="shared" si="0"/>
        <v>ok</v>
      </c>
      <c r="L10" s="1" t="str">
        <f t="shared" si="1"/>
        <v>ok</v>
      </c>
      <c r="M10" t="str">
        <f t="shared" si="2"/>
        <v>Long Jump</v>
      </c>
      <c r="N10" t="str">
        <f t="shared" si="3"/>
        <v>Thomas JacksonLong Jump</v>
      </c>
      <c r="O10" s="2">
        <f>IF(AND(J10=J9,D10&lt;&gt;D9),O9+0.0001,J10)</f>
        <v>2.85</v>
      </c>
      <c r="P10">
        <f t="shared" si="4"/>
        <v>8</v>
      </c>
    </row>
    <row r="11" spans="1:16">
      <c r="D11">
        <v>10</v>
      </c>
      <c r="E11">
        <v>965</v>
      </c>
      <c r="F11" t="s">
        <v>140</v>
      </c>
      <c r="G11" t="s">
        <v>1</v>
      </c>
      <c r="H11" t="s">
        <v>108</v>
      </c>
      <c r="I11" t="s">
        <v>17</v>
      </c>
      <c r="J11">
        <v>2.81</v>
      </c>
      <c r="K11" s="1" t="str">
        <f t="shared" si="0"/>
        <v>ok</v>
      </c>
      <c r="L11" s="1" t="str">
        <f t="shared" si="1"/>
        <v>ok</v>
      </c>
      <c r="M11" t="str">
        <f t="shared" si="2"/>
        <v>Long Jump</v>
      </c>
      <c r="N11" t="str">
        <f t="shared" si="3"/>
        <v>Oliver StandageLong Jump</v>
      </c>
      <c r="O11" s="2">
        <f>IF(AND(J11=J10,D11&lt;&gt;D10),O10-0.0001,J11)</f>
        <v>2.81</v>
      </c>
      <c r="P11">
        <f t="shared" si="4"/>
        <v>9</v>
      </c>
    </row>
    <row r="12" spans="1:16">
      <c r="D12">
        <v>11</v>
      </c>
      <c r="E12">
        <v>957</v>
      </c>
      <c r="F12" t="s">
        <v>132</v>
      </c>
      <c r="G12" t="s">
        <v>1</v>
      </c>
      <c r="H12" t="s">
        <v>108</v>
      </c>
      <c r="I12" t="s">
        <v>24</v>
      </c>
      <c r="J12">
        <v>2.79</v>
      </c>
      <c r="K12" s="1" t="str">
        <f t="shared" si="0"/>
        <v>ok</v>
      </c>
      <c r="L12" s="1" t="str">
        <f t="shared" si="1"/>
        <v>ok</v>
      </c>
      <c r="M12" t="str">
        <f t="shared" si="2"/>
        <v>Long Jump</v>
      </c>
      <c r="N12" t="str">
        <f t="shared" si="3"/>
        <v>Nickolas PiliponisLong Jump</v>
      </c>
      <c r="O12" s="2">
        <f>IF(AND(J12=J11,D12&lt;&gt;D11),O11+0.0001,J12)</f>
        <v>2.79</v>
      </c>
      <c r="P12">
        <f t="shared" si="4"/>
        <v>10</v>
      </c>
    </row>
    <row r="13" spans="1:16">
      <c r="D13">
        <v>12</v>
      </c>
      <c r="E13">
        <v>964</v>
      </c>
      <c r="F13" t="s">
        <v>139</v>
      </c>
      <c r="G13" t="s">
        <v>1</v>
      </c>
      <c r="H13" t="s">
        <v>108</v>
      </c>
      <c r="I13" t="s">
        <v>17</v>
      </c>
      <c r="J13">
        <v>2.75</v>
      </c>
      <c r="K13" s="1" t="str">
        <f t="shared" si="0"/>
        <v>ok</v>
      </c>
      <c r="L13" s="1" t="str">
        <f t="shared" si="1"/>
        <v>ok</v>
      </c>
      <c r="M13" t="str">
        <f t="shared" si="2"/>
        <v>Long Jump</v>
      </c>
      <c r="N13" t="str">
        <f t="shared" si="3"/>
        <v>Austin AlexanderLong Jump</v>
      </c>
      <c r="O13" s="2">
        <f>IF(AND(J13=J12,D13&lt;&gt;D12),O12+0.0001,J13)</f>
        <v>2.75</v>
      </c>
      <c r="P13">
        <f t="shared" si="4"/>
        <v>11</v>
      </c>
    </row>
    <row r="14" spans="1:16">
      <c r="D14">
        <v>13</v>
      </c>
      <c r="E14">
        <v>951</v>
      </c>
      <c r="F14" t="s">
        <v>126</v>
      </c>
      <c r="G14" t="s">
        <v>1</v>
      </c>
      <c r="H14" t="s">
        <v>108</v>
      </c>
      <c r="I14" t="s">
        <v>17</v>
      </c>
      <c r="J14">
        <v>2.64</v>
      </c>
      <c r="K14" s="1" t="str">
        <f t="shared" si="0"/>
        <v>ok</v>
      </c>
      <c r="L14" s="1" t="str">
        <f t="shared" si="1"/>
        <v>ok</v>
      </c>
      <c r="M14" t="str">
        <f t="shared" si="2"/>
        <v>Long Jump</v>
      </c>
      <c r="N14" t="str">
        <f t="shared" si="3"/>
        <v>Harley StringerLong Jump</v>
      </c>
      <c r="O14" s="2">
        <f>IF(AND(J14=J13,D14&lt;&gt;D13),O13-0.0001,J14)</f>
        <v>2.64</v>
      </c>
      <c r="P14">
        <f t="shared" si="4"/>
        <v>12</v>
      </c>
    </row>
    <row r="15" spans="1:16">
      <c r="D15">
        <v>14</v>
      </c>
      <c r="E15">
        <v>953</v>
      </c>
      <c r="F15" t="s">
        <v>128</v>
      </c>
      <c r="G15" t="s">
        <v>1</v>
      </c>
      <c r="H15" t="s">
        <v>108</v>
      </c>
      <c r="I15" t="s">
        <v>24</v>
      </c>
      <c r="J15">
        <v>2.63</v>
      </c>
      <c r="K15" s="1" t="str">
        <f t="shared" si="0"/>
        <v>ok</v>
      </c>
      <c r="L15" s="1" t="str">
        <f t="shared" si="1"/>
        <v>ok</v>
      </c>
      <c r="M15" t="str">
        <f t="shared" si="2"/>
        <v>Long Jump</v>
      </c>
      <c r="N15" t="str">
        <f t="shared" si="3"/>
        <v>Samuel BaptyLong Jump</v>
      </c>
      <c r="O15" s="2">
        <f>IF(AND(J15=J14,D15&lt;&gt;D14),O14+0.0001,J15)</f>
        <v>2.63</v>
      </c>
      <c r="P15">
        <f t="shared" si="4"/>
        <v>13</v>
      </c>
    </row>
    <row r="16" spans="1:16">
      <c r="D16">
        <v>15</v>
      </c>
      <c r="E16">
        <v>955</v>
      </c>
      <c r="F16" t="s">
        <v>130</v>
      </c>
      <c r="G16" t="s">
        <v>1</v>
      </c>
      <c r="H16" t="s">
        <v>108</v>
      </c>
      <c r="I16" t="s">
        <v>62</v>
      </c>
      <c r="J16">
        <v>2.58</v>
      </c>
      <c r="K16" s="1" t="str">
        <f t="shared" si="0"/>
        <v>ok</v>
      </c>
      <c r="L16" s="1" t="str">
        <f t="shared" si="1"/>
        <v>ok</v>
      </c>
      <c r="M16" t="str">
        <f t="shared" si="2"/>
        <v>Long Jump</v>
      </c>
      <c r="N16" t="str">
        <f t="shared" si="3"/>
        <v>Joel RobinsonLong Jump</v>
      </c>
      <c r="O16" s="2">
        <f>IF(AND(J16=J15,D16&lt;&gt;D15),O15+0.0001,J16)</f>
        <v>2.58</v>
      </c>
      <c r="P16">
        <f t="shared" si="4"/>
        <v>14</v>
      </c>
    </row>
    <row r="17" spans="1:16">
      <c r="D17">
        <v>16</v>
      </c>
      <c r="E17">
        <v>959</v>
      </c>
      <c r="F17" t="s">
        <v>134</v>
      </c>
      <c r="G17" t="s">
        <v>1</v>
      </c>
      <c r="H17" t="s">
        <v>108</v>
      </c>
      <c r="I17" t="s">
        <v>10</v>
      </c>
      <c r="J17">
        <v>2.46</v>
      </c>
      <c r="K17" s="1" t="str">
        <f t="shared" si="0"/>
        <v>ok</v>
      </c>
      <c r="L17" s="1" t="str">
        <f t="shared" si="1"/>
        <v>ok</v>
      </c>
      <c r="M17" t="str">
        <f t="shared" si="2"/>
        <v>Long Jump</v>
      </c>
      <c r="N17" t="str">
        <f t="shared" si="3"/>
        <v>Luca McMullenLong Jump</v>
      </c>
      <c r="O17" s="2">
        <f>IF(AND(J17=J16,D17&lt;&gt;D16),O16-0.0001,J17)</f>
        <v>2.46</v>
      </c>
      <c r="P17">
        <f t="shared" si="4"/>
        <v>15</v>
      </c>
    </row>
    <row r="18" spans="1:16">
      <c r="D18">
        <v>17</v>
      </c>
      <c r="E18">
        <v>952</v>
      </c>
      <c r="F18" t="s">
        <v>127</v>
      </c>
      <c r="G18" t="s">
        <v>1</v>
      </c>
      <c r="H18" t="s">
        <v>108</v>
      </c>
      <c r="I18" t="s">
        <v>17</v>
      </c>
      <c r="J18">
        <v>2.4500000000000002</v>
      </c>
      <c r="K18" s="1" t="str">
        <f t="shared" si="0"/>
        <v>ok</v>
      </c>
      <c r="L18" s="1" t="str">
        <f t="shared" si="1"/>
        <v>ok</v>
      </c>
      <c r="M18" t="str">
        <f t="shared" si="2"/>
        <v>Long Jump</v>
      </c>
      <c r="N18" t="str">
        <f t="shared" si="3"/>
        <v>Isaac FordLong Jump</v>
      </c>
      <c r="O18" s="2">
        <f>IF(AND(J18=J17,D18&lt;&gt;D17),O17+0.0001,J18)</f>
        <v>2.4500000000000002</v>
      </c>
      <c r="P18">
        <f t="shared" si="4"/>
        <v>16</v>
      </c>
    </row>
    <row r="19" spans="1:16">
      <c r="D19">
        <v>18</v>
      </c>
      <c r="E19">
        <v>958</v>
      </c>
      <c r="F19" t="s">
        <v>133</v>
      </c>
      <c r="G19" t="s">
        <v>1</v>
      </c>
      <c r="H19" t="s">
        <v>108</v>
      </c>
      <c r="I19" t="s">
        <v>62</v>
      </c>
      <c r="J19">
        <v>2.41</v>
      </c>
      <c r="K19" s="1" t="str">
        <f t="shared" si="0"/>
        <v>ok</v>
      </c>
      <c r="L19" s="1" t="str">
        <f t="shared" si="1"/>
        <v>ok</v>
      </c>
      <c r="M19" t="str">
        <f t="shared" si="2"/>
        <v>Long Jump</v>
      </c>
      <c r="N19" t="str">
        <f t="shared" si="3"/>
        <v>Billy FieldingLong Jump</v>
      </c>
      <c r="O19" s="2">
        <f>IF(AND(J19=J18,D19&lt;&gt;D18),O18+0.0001,J19)</f>
        <v>2.41</v>
      </c>
      <c r="P19">
        <f t="shared" si="4"/>
        <v>17</v>
      </c>
    </row>
    <row r="20" spans="1:16">
      <c r="D20">
        <v>19</v>
      </c>
      <c r="E20">
        <v>956</v>
      </c>
      <c r="F20" t="s">
        <v>131</v>
      </c>
      <c r="G20" t="s">
        <v>1</v>
      </c>
      <c r="H20" t="s">
        <v>108</v>
      </c>
      <c r="I20" t="s">
        <v>17</v>
      </c>
      <c r="J20">
        <v>1.95</v>
      </c>
      <c r="K20" s="1" t="str">
        <f t="shared" si="0"/>
        <v>ok</v>
      </c>
      <c r="L20" s="1" t="str">
        <f t="shared" si="1"/>
        <v>ok</v>
      </c>
      <c r="M20" t="str">
        <f t="shared" si="2"/>
        <v>Long Jump</v>
      </c>
      <c r="N20" t="str">
        <f t="shared" si="3"/>
        <v>Matthew Nor-MallyLong Jump</v>
      </c>
      <c r="O20" s="2">
        <f t="shared" ref="O20:O51" si="5">IF(AND(J20=J19,D20&lt;&gt;D19),O19-0.0001,J20)</f>
        <v>1.95</v>
      </c>
      <c r="P20">
        <f t="shared" si="4"/>
        <v>18</v>
      </c>
    </row>
    <row r="21" spans="1:16">
      <c r="D21">
        <f>IF(E21=0,0,D20+1)</f>
        <v>0</v>
      </c>
      <c r="K21" s="1" t="str">
        <f t="shared" si="0"/>
        <v>blank</v>
      </c>
      <c r="L21" s="1" t="str">
        <f t="shared" si="1"/>
        <v>blank</v>
      </c>
      <c r="M21" t="str">
        <f t="shared" si="2"/>
        <v>Long Jump</v>
      </c>
      <c r="N21" t="str">
        <f t="shared" si="3"/>
        <v>Long Jump</v>
      </c>
      <c r="O21" s="2">
        <f t="shared" si="5"/>
        <v>0</v>
      </c>
      <c r="P21">
        <f t="shared" si="4"/>
        <v>1</v>
      </c>
    </row>
    <row r="22" spans="1:16">
      <c r="A22" t="s">
        <v>108</v>
      </c>
      <c r="B22" t="s">
        <v>28</v>
      </c>
      <c r="C22" t="s">
        <v>168</v>
      </c>
      <c r="D22">
        <f t="shared" ref="D22:D85" si="6">IF(E22=0,0,D21+1)</f>
        <v>1</v>
      </c>
      <c r="E22">
        <v>934</v>
      </c>
      <c r="F22" t="s">
        <v>107</v>
      </c>
      <c r="G22" t="s">
        <v>28</v>
      </c>
      <c r="H22" t="s">
        <v>108</v>
      </c>
      <c r="I22" t="s">
        <v>62</v>
      </c>
      <c r="J22">
        <v>3.67</v>
      </c>
      <c r="K22" s="1" t="str">
        <f t="shared" si="0"/>
        <v>ok</v>
      </c>
      <c r="L22" s="1" t="str">
        <f t="shared" si="1"/>
        <v>ok</v>
      </c>
      <c r="M22" t="str">
        <f t="shared" si="2"/>
        <v>Long Jump</v>
      </c>
      <c r="N22" t="str">
        <f t="shared" si="3"/>
        <v>Maisie HoldsworthLong Jump</v>
      </c>
      <c r="O22" s="2">
        <f t="shared" si="5"/>
        <v>3.67</v>
      </c>
      <c r="P22">
        <f t="shared" si="4"/>
        <v>1</v>
      </c>
    </row>
    <row r="23" spans="1:16">
      <c r="D23">
        <f t="shared" si="6"/>
        <v>2</v>
      </c>
      <c r="E23">
        <v>940</v>
      </c>
      <c r="F23" t="s">
        <v>114</v>
      </c>
      <c r="G23" t="s">
        <v>28</v>
      </c>
      <c r="H23" t="s">
        <v>108</v>
      </c>
      <c r="I23" t="s">
        <v>33</v>
      </c>
      <c r="J23">
        <v>3.55</v>
      </c>
      <c r="K23" s="1" t="str">
        <f t="shared" si="0"/>
        <v>ok</v>
      </c>
      <c r="L23" s="1" t="str">
        <f t="shared" si="1"/>
        <v>ok</v>
      </c>
      <c r="M23" t="str">
        <f t="shared" si="2"/>
        <v>Long Jump</v>
      </c>
      <c r="N23" t="str">
        <f t="shared" si="3"/>
        <v>Emily CooteLong Jump</v>
      </c>
      <c r="O23" s="2">
        <f t="shared" si="5"/>
        <v>3.55</v>
      </c>
      <c r="P23">
        <f t="shared" si="4"/>
        <v>2</v>
      </c>
    </row>
    <row r="24" spans="1:16">
      <c r="D24">
        <f t="shared" si="6"/>
        <v>3</v>
      </c>
      <c r="E24">
        <v>939</v>
      </c>
      <c r="F24" t="s">
        <v>113</v>
      </c>
      <c r="G24" t="s">
        <v>28</v>
      </c>
      <c r="H24" t="s">
        <v>108</v>
      </c>
      <c r="I24" t="s">
        <v>17</v>
      </c>
      <c r="J24">
        <v>3.14</v>
      </c>
      <c r="K24" s="1" t="str">
        <f t="shared" si="0"/>
        <v>ok</v>
      </c>
      <c r="L24" s="1" t="str">
        <f t="shared" si="1"/>
        <v>ok</v>
      </c>
      <c r="M24" t="str">
        <f t="shared" si="2"/>
        <v>Long Jump</v>
      </c>
      <c r="N24" t="str">
        <f t="shared" si="3"/>
        <v>Indi Harrison-RuddockLong Jump</v>
      </c>
      <c r="O24" s="2">
        <f t="shared" si="5"/>
        <v>3.14</v>
      </c>
      <c r="P24">
        <f t="shared" si="4"/>
        <v>3</v>
      </c>
    </row>
    <row r="25" spans="1:16">
      <c r="D25">
        <f t="shared" si="6"/>
        <v>4</v>
      </c>
      <c r="E25">
        <v>937</v>
      </c>
      <c r="F25" t="s">
        <v>111</v>
      </c>
      <c r="G25" t="s">
        <v>28</v>
      </c>
      <c r="H25" t="s">
        <v>108</v>
      </c>
      <c r="I25" t="s">
        <v>82</v>
      </c>
      <c r="J25">
        <v>3.12</v>
      </c>
      <c r="K25" s="1" t="str">
        <f t="shared" si="0"/>
        <v>ok</v>
      </c>
      <c r="L25" s="1" t="str">
        <f t="shared" si="1"/>
        <v>ok</v>
      </c>
      <c r="M25" t="str">
        <f t="shared" si="2"/>
        <v>Long Jump</v>
      </c>
      <c r="N25" t="str">
        <f t="shared" si="3"/>
        <v>Ada McGarrigleLong Jump</v>
      </c>
      <c r="O25" s="2">
        <f t="shared" si="5"/>
        <v>3.12</v>
      </c>
      <c r="P25">
        <f t="shared" si="4"/>
        <v>4</v>
      </c>
    </row>
    <row r="26" spans="1:16">
      <c r="D26">
        <f t="shared" si="6"/>
        <v>5</v>
      </c>
      <c r="E26">
        <v>932</v>
      </c>
      <c r="F26" t="s">
        <v>105</v>
      </c>
      <c r="G26" t="s">
        <v>28</v>
      </c>
      <c r="H26" t="s">
        <v>65</v>
      </c>
      <c r="I26" t="s">
        <v>17</v>
      </c>
      <c r="J26">
        <v>2.86</v>
      </c>
      <c r="K26" s="1" t="str">
        <f t="shared" si="0"/>
        <v>ok</v>
      </c>
      <c r="L26" s="1" t="str">
        <f t="shared" si="1"/>
        <v>ok</v>
      </c>
      <c r="M26" t="str">
        <f t="shared" si="2"/>
        <v>Long Jump</v>
      </c>
      <c r="N26" t="str">
        <f t="shared" si="3"/>
        <v>Millie-Rose BeuveLong Jump</v>
      </c>
      <c r="O26" s="2">
        <f t="shared" si="5"/>
        <v>2.86</v>
      </c>
      <c r="P26">
        <f t="shared" si="4"/>
        <v>16</v>
      </c>
    </row>
    <row r="27" spans="1:16">
      <c r="D27">
        <f t="shared" si="6"/>
        <v>6</v>
      </c>
      <c r="E27">
        <v>942</v>
      </c>
      <c r="F27" t="s">
        <v>116</v>
      </c>
      <c r="G27" t="s">
        <v>28</v>
      </c>
      <c r="H27" t="s">
        <v>108</v>
      </c>
      <c r="I27" t="s">
        <v>17</v>
      </c>
      <c r="J27">
        <v>2.76</v>
      </c>
      <c r="K27" s="1" t="str">
        <f t="shared" si="0"/>
        <v>ok</v>
      </c>
      <c r="L27" s="1" t="str">
        <f t="shared" si="1"/>
        <v>ok</v>
      </c>
      <c r="M27" t="str">
        <f t="shared" si="2"/>
        <v>Long Jump</v>
      </c>
      <c r="N27" t="str">
        <f t="shared" si="3"/>
        <v>Tilly BennettLong Jump</v>
      </c>
      <c r="O27" s="2">
        <f t="shared" si="5"/>
        <v>2.76</v>
      </c>
      <c r="P27">
        <f t="shared" si="4"/>
        <v>5</v>
      </c>
    </row>
    <row r="28" spans="1:16">
      <c r="D28">
        <f t="shared" si="6"/>
        <v>7</v>
      </c>
      <c r="E28">
        <v>935</v>
      </c>
      <c r="F28" t="s">
        <v>109</v>
      </c>
      <c r="G28" t="s">
        <v>28</v>
      </c>
      <c r="H28" t="s">
        <v>108</v>
      </c>
      <c r="I28" t="s">
        <v>79</v>
      </c>
      <c r="J28">
        <v>2.64</v>
      </c>
      <c r="K28" s="1" t="str">
        <f t="shared" si="0"/>
        <v>ok</v>
      </c>
      <c r="L28" s="1" t="str">
        <f t="shared" si="1"/>
        <v>ok</v>
      </c>
      <c r="M28" t="str">
        <f t="shared" si="2"/>
        <v>Long Jump</v>
      </c>
      <c r="N28" t="str">
        <f t="shared" si="3"/>
        <v>Willow ColeLong Jump</v>
      </c>
      <c r="O28" s="2">
        <f t="shared" si="5"/>
        <v>2.64</v>
      </c>
      <c r="P28">
        <f t="shared" si="4"/>
        <v>6</v>
      </c>
    </row>
    <row r="29" spans="1:16">
      <c r="D29">
        <f t="shared" si="6"/>
        <v>8</v>
      </c>
      <c r="E29">
        <v>936</v>
      </c>
      <c r="F29" t="s">
        <v>110</v>
      </c>
      <c r="G29" t="s">
        <v>28</v>
      </c>
      <c r="H29" t="s">
        <v>108</v>
      </c>
      <c r="I29" t="s">
        <v>62</v>
      </c>
      <c r="J29">
        <v>1.82</v>
      </c>
      <c r="K29" s="1" t="str">
        <f t="shared" si="0"/>
        <v>ok</v>
      </c>
      <c r="L29" s="1" t="str">
        <f t="shared" si="1"/>
        <v>ok</v>
      </c>
      <c r="M29" t="str">
        <f t="shared" si="2"/>
        <v>Long Jump</v>
      </c>
      <c r="N29" t="str">
        <f t="shared" si="3"/>
        <v>Zoe HawksbeeLong Jump</v>
      </c>
      <c r="O29" s="2">
        <f t="shared" si="5"/>
        <v>1.82</v>
      </c>
      <c r="P29">
        <f t="shared" si="4"/>
        <v>7</v>
      </c>
    </row>
    <row r="30" spans="1:16">
      <c r="D30">
        <f t="shared" si="6"/>
        <v>0</v>
      </c>
      <c r="K30" s="1" t="str">
        <f t="shared" si="0"/>
        <v>blank</v>
      </c>
      <c r="L30" s="1" t="str">
        <f t="shared" si="1"/>
        <v>blank</v>
      </c>
      <c r="M30" t="str">
        <f t="shared" si="2"/>
        <v>Long Jump</v>
      </c>
      <c r="N30" t="str">
        <f t="shared" si="3"/>
        <v>Long Jump</v>
      </c>
      <c r="O30" s="2">
        <f t="shared" si="5"/>
        <v>0</v>
      </c>
      <c r="P30">
        <f t="shared" si="4"/>
        <v>1</v>
      </c>
    </row>
    <row r="31" spans="1:16">
      <c r="A31" t="s">
        <v>65</v>
      </c>
      <c r="B31" t="s">
        <v>28</v>
      </c>
      <c r="C31" t="s">
        <v>168</v>
      </c>
      <c r="D31">
        <f t="shared" si="6"/>
        <v>1</v>
      </c>
      <c r="E31">
        <v>907</v>
      </c>
      <c r="F31" t="s">
        <v>77</v>
      </c>
      <c r="G31" t="s">
        <v>28</v>
      </c>
      <c r="H31" t="s">
        <v>65</v>
      </c>
      <c r="I31" t="s">
        <v>37</v>
      </c>
      <c r="J31">
        <v>4.5</v>
      </c>
      <c r="K31" s="1" t="str">
        <f t="shared" si="0"/>
        <v>ok</v>
      </c>
      <c r="L31" s="1" t="str">
        <f t="shared" si="1"/>
        <v>ok</v>
      </c>
      <c r="M31" t="str">
        <f t="shared" si="2"/>
        <v>Long Jump</v>
      </c>
      <c r="N31" t="str">
        <f t="shared" si="3"/>
        <v>Summer BiggsLong Jump</v>
      </c>
      <c r="O31" s="2">
        <f t="shared" si="5"/>
        <v>4.5</v>
      </c>
      <c r="P31">
        <f t="shared" si="4"/>
        <v>1</v>
      </c>
    </row>
    <row r="32" spans="1:16">
      <c r="D32">
        <f t="shared" si="6"/>
        <v>2</v>
      </c>
      <c r="E32">
        <v>902</v>
      </c>
      <c r="F32" t="s">
        <v>72</v>
      </c>
      <c r="G32" t="s">
        <v>28</v>
      </c>
      <c r="H32" t="s">
        <v>65</v>
      </c>
      <c r="I32" t="s">
        <v>17</v>
      </c>
      <c r="J32">
        <v>4.37</v>
      </c>
      <c r="K32" s="1" t="str">
        <f t="shared" si="0"/>
        <v>ok</v>
      </c>
      <c r="L32" s="1" t="str">
        <f t="shared" si="1"/>
        <v>ok</v>
      </c>
      <c r="M32" t="str">
        <f t="shared" si="2"/>
        <v>Long Jump</v>
      </c>
      <c r="N32" t="str">
        <f t="shared" si="3"/>
        <v>Grace TorossianLong Jump</v>
      </c>
      <c r="O32" s="2">
        <f t="shared" si="5"/>
        <v>4.37</v>
      </c>
      <c r="P32">
        <f t="shared" si="4"/>
        <v>2</v>
      </c>
    </row>
    <row r="33" spans="1:16">
      <c r="D33">
        <f t="shared" si="6"/>
        <v>3</v>
      </c>
      <c r="E33">
        <v>968</v>
      </c>
      <c r="F33" t="s">
        <v>81</v>
      </c>
      <c r="G33" t="s">
        <v>28</v>
      </c>
      <c r="H33" t="s">
        <v>65</v>
      </c>
      <c r="I33" t="s">
        <v>82</v>
      </c>
      <c r="J33">
        <v>4.25</v>
      </c>
      <c r="K33" s="1" t="str">
        <f t="shared" si="0"/>
        <v>ok</v>
      </c>
      <c r="L33" s="1" t="str">
        <f t="shared" si="1"/>
        <v>ok</v>
      </c>
      <c r="M33" t="str">
        <f t="shared" si="2"/>
        <v>Long Jump</v>
      </c>
      <c r="N33" t="str">
        <f t="shared" si="3"/>
        <v>Essie McGarrigleLong Jump</v>
      </c>
      <c r="O33" s="2">
        <f t="shared" si="5"/>
        <v>4.25</v>
      </c>
      <c r="P33">
        <f t="shared" si="4"/>
        <v>3</v>
      </c>
    </row>
    <row r="34" spans="1:16">
      <c r="D34">
        <f t="shared" si="6"/>
        <v>4</v>
      </c>
      <c r="E34">
        <v>914</v>
      </c>
      <c r="F34" t="s">
        <v>86</v>
      </c>
      <c r="G34" t="s">
        <v>28</v>
      </c>
      <c r="H34" t="s">
        <v>65</v>
      </c>
      <c r="I34" t="s">
        <v>52</v>
      </c>
      <c r="J34">
        <v>4.2</v>
      </c>
      <c r="K34" s="1" t="str">
        <f t="shared" ref="K34:K65" si="7">IF(F34="","blank",IF(ISNA(VLOOKUP(F34,Entry_names,1,FALSE)),"error","ok"))</f>
        <v>ok</v>
      </c>
      <c r="L34" s="1" t="str">
        <f t="shared" ref="L34:L65" si="8">IF(F34="","blank",IF(VLOOKUP(F34,Entry_names,20,FALSE)=H34,"ok","error"))</f>
        <v>ok</v>
      </c>
      <c r="M34" t="str">
        <f t="shared" ref="M34:M65" si="9">IF(C34="",M33,C34)</f>
        <v>Long Jump</v>
      </c>
      <c r="N34" t="str">
        <f t="shared" ref="N34:N65" si="10">F34&amp;M34</f>
        <v>Sienna LavineLong Jump</v>
      </c>
      <c r="O34" s="2">
        <f t="shared" si="5"/>
        <v>4.2</v>
      </c>
      <c r="P34">
        <f t="shared" si="4"/>
        <v>4</v>
      </c>
    </row>
    <row r="35" spans="1:16">
      <c r="D35">
        <f t="shared" si="6"/>
        <v>5</v>
      </c>
      <c r="E35">
        <v>915</v>
      </c>
      <c r="F35" t="s">
        <v>87</v>
      </c>
      <c r="G35" t="s">
        <v>28</v>
      </c>
      <c r="H35" t="s">
        <v>65</v>
      </c>
      <c r="I35" t="s">
        <v>82</v>
      </c>
      <c r="J35">
        <v>3.97</v>
      </c>
      <c r="K35" s="1" t="str">
        <f t="shared" si="7"/>
        <v>ok</v>
      </c>
      <c r="L35" s="1" t="str">
        <f t="shared" si="8"/>
        <v>ok</v>
      </c>
      <c r="M35" t="str">
        <f t="shared" si="9"/>
        <v>Long Jump</v>
      </c>
      <c r="N35" t="str">
        <f t="shared" si="10"/>
        <v>Leticia De JongLong Jump</v>
      </c>
      <c r="O35" s="2">
        <f t="shared" si="5"/>
        <v>3.97</v>
      </c>
      <c r="P35">
        <f t="shared" si="4"/>
        <v>5</v>
      </c>
    </row>
    <row r="36" spans="1:16">
      <c r="D36">
        <f t="shared" si="6"/>
        <v>6</v>
      </c>
      <c r="E36">
        <v>200</v>
      </c>
      <c r="F36" t="s">
        <v>69</v>
      </c>
      <c r="G36" t="s">
        <v>28</v>
      </c>
      <c r="H36" t="s">
        <v>65</v>
      </c>
      <c r="I36" t="s">
        <v>10</v>
      </c>
      <c r="J36">
        <v>3.92</v>
      </c>
      <c r="K36" s="1" t="str">
        <f t="shared" si="7"/>
        <v>ok</v>
      </c>
      <c r="L36" s="1" t="str">
        <f t="shared" si="8"/>
        <v>ok</v>
      </c>
      <c r="M36" t="str">
        <f t="shared" si="9"/>
        <v>Long Jump</v>
      </c>
      <c r="N36" t="str">
        <f t="shared" si="10"/>
        <v>Ezzie YansanehLong Jump</v>
      </c>
      <c r="O36" s="2">
        <f t="shared" si="5"/>
        <v>3.92</v>
      </c>
      <c r="P36">
        <f t="shared" si="4"/>
        <v>6</v>
      </c>
    </row>
    <row r="37" spans="1:16">
      <c r="D37">
        <f t="shared" si="6"/>
        <v>7</v>
      </c>
      <c r="E37">
        <v>974</v>
      </c>
      <c r="F37" s="3" t="s">
        <v>145</v>
      </c>
      <c r="G37" t="s">
        <v>28</v>
      </c>
      <c r="H37" t="s">
        <v>65</v>
      </c>
      <c r="I37" t="s">
        <v>17</v>
      </c>
      <c r="J37">
        <v>3.85</v>
      </c>
      <c r="K37" s="1" t="str">
        <f t="shared" si="7"/>
        <v>ok</v>
      </c>
      <c r="L37" s="1" t="str">
        <f t="shared" si="8"/>
        <v>ok</v>
      </c>
      <c r="M37" t="str">
        <f t="shared" si="9"/>
        <v>Long Jump</v>
      </c>
      <c r="N37" t="str">
        <f t="shared" si="10"/>
        <v>Niamh ThorpeLong Jump</v>
      </c>
      <c r="O37" s="2">
        <f t="shared" si="5"/>
        <v>3.85</v>
      </c>
      <c r="P37">
        <f t="shared" si="4"/>
        <v>7</v>
      </c>
    </row>
    <row r="38" spans="1:16">
      <c r="D38">
        <f t="shared" si="6"/>
        <v>8</v>
      </c>
      <c r="E38">
        <v>906</v>
      </c>
      <c r="F38" t="s">
        <v>76</v>
      </c>
      <c r="G38" t="s">
        <v>28</v>
      </c>
      <c r="H38" t="s">
        <v>65</v>
      </c>
      <c r="I38" t="s">
        <v>17</v>
      </c>
      <c r="J38">
        <v>3.8</v>
      </c>
      <c r="K38" s="1" t="str">
        <f t="shared" si="7"/>
        <v>ok</v>
      </c>
      <c r="L38" s="1" t="str">
        <f t="shared" si="8"/>
        <v>ok</v>
      </c>
      <c r="M38" t="str">
        <f t="shared" si="9"/>
        <v>Long Jump</v>
      </c>
      <c r="N38" t="str">
        <f t="shared" si="10"/>
        <v>Matilda ShawLong Jump</v>
      </c>
      <c r="O38" s="2">
        <f t="shared" si="5"/>
        <v>3.8</v>
      </c>
      <c r="P38">
        <f t="shared" si="4"/>
        <v>8</v>
      </c>
    </row>
    <row r="39" spans="1:16">
      <c r="D39">
        <f t="shared" si="6"/>
        <v>9</v>
      </c>
      <c r="E39">
        <v>908</v>
      </c>
      <c r="F39" t="s">
        <v>78</v>
      </c>
      <c r="G39" t="s">
        <v>28</v>
      </c>
      <c r="H39" t="s">
        <v>65</v>
      </c>
      <c r="I39" t="s">
        <v>79</v>
      </c>
      <c r="J39">
        <v>3.77</v>
      </c>
      <c r="K39" s="1" t="str">
        <f t="shared" si="7"/>
        <v>ok</v>
      </c>
      <c r="L39" s="1" t="str">
        <f t="shared" si="8"/>
        <v>ok</v>
      </c>
      <c r="M39" t="str">
        <f t="shared" si="9"/>
        <v>Long Jump</v>
      </c>
      <c r="N39" t="str">
        <f t="shared" si="10"/>
        <v>Amelie ColeLong Jump</v>
      </c>
      <c r="O39" s="2">
        <f t="shared" si="5"/>
        <v>3.77</v>
      </c>
      <c r="P39">
        <f t="shared" si="4"/>
        <v>9</v>
      </c>
    </row>
    <row r="40" spans="1:16">
      <c r="D40">
        <f t="shared" si="6"/>
        <v>10</v>
      </c>
      <c r="E40">
        <v>975</v>
      </c>
      <c r="F40" t="s">
        <v>146</v>
      </c>
      <c r="G40" t="s">
        <v>28</v>
      </c>
      <c r="H40" t="s">
        <v>65</v>
      </c>
      <c r="I40" t="s">
        <v>79</v>
      </c>
      <c r="J40">
        <v>3.69</v>
      </c>
      <c r="K40" s="1" t="str">
        <f t="shared" si="7"/>
        <v>ok</v>
      </c>
      <c r="L40" s="1" t="str">
        <f t="shared" si="8"/>
        <v>ok</v>
      </c>
      <c r="M40" t="str">
        <f t="shared" si="9"/>
        <v>Long Jump</v>
      </c>
      <c r="N40" t="str">
        <f t="shared" si="10"/>
        <v>Holly SwanboroughLong Jump</v>
      </c>
      <c r="O40" s="2">
        <f t="shared" si="5"/>
        <v>3.69</v>
      </c>
      <c r="P40">
        <f t="shared" si="4"/>
        <v>10</v>
      </c>
    </row>
    <row r="41" spans="1:16">
      <c r="D41">
        <f t="shared" si="6"/>
        <v>11</v>
      </c>
      <c r="E41">
        <v>913</v>
      </c>
      <c r="F41" t="s">
        <v>85</v>
      </c>
      <c r="G41" t="s">
        <v>28</v>
      </c>
      <c r="H41" t="s">
        <v>65</v>
      </c>
      <c r="I41" t="s">
        <v>82</v>
      </c>
      <c r="J41">
        <v>3.5</v>
      </c>
      <c r="K41" s="1" t="str">
        <f t="shared" si="7"/>
        <v>ok</v>
      </c>
      <c r="L41" s="1" t="str">
        <f t="shared" si="8"/>
        <v>ok</v>
      </c>
      <c r="M41" t="str">
        <f t="shared" si="9"/>
        <v>Long Jump</v>
      </c>
      <c r="N41" t="str">
        <f t="shared" si="10"/>
        <v>Martha GibbsLong Jump</v>
      </c>
      <c r="O41" s="2">
        <f t="shared" si="5"/>
        <v>3.5</v>
      </c>
      <c r="P41">
        <f t="shared" si="4"/>
        <v>11</v>
      </c>
    </row>
    <row r="42" spans="1:16">
      <c r="D42">
        <f t="shared" si="6"/>
        <v>12</v>
      </c>
      <c r="E42">
        <v>905</v>
      </c>
      <c r="F42" t="s">
        <v>75</v>
      </c>
      <c r="G42" t="s">
        <v>28</v>
      </c>
      <c r="H42" t="s">
        <v>65</v>
      </c>
      <c r="I42" t="s">
        <v>24</v>
      </c>
      <c r="J42">
        <v>3.46</v>
      </c>
      <c r="K42" s="1" t="str">
        <f t="shared" si="7"/>
        <v>ok</v>
      </c>
      <c r="L42" s="1" t="str">
        <f t="shared" si="8"/>
        <v>ok</v>
      </c>
      <c r="M42" t="str">
        <f t="shared" si="9"/>
        <v>Long Jump</v>
      </c>
      <c r="N42" t="str">
        <f t="shared" si="10"/>
        <v>Gabrielle PiliponisLong Jump</v>
      </c>
      <c r="O42" s="2">
        <f t="shared" si="5"/>
        <v>3.46</v>
      </c>
      <c r="P42">
        <f t="shared" si="4"/>
        <v>12</v>
      </c>
    </row>
    <row r="43" spans="1:16">
      <c r="D43">
        <f t="shared" si="6"/>
        <v>13</v>
      </c>
      <c r="E43">
        <v>199</v>
      </c>
      <c r="F43" t="s">
        <v>67</v>
      </c>
      <c r="G43" t="s">
        <v>28</v>
      </c>
      <c r="H43" t="s">
        <v>65</v>
      </c>
      <c r="I43" t="s">
        <v>68</v>
      </c>
      <c r="J43">
        <v>3.25</v>
      </c>
      <c r="K43" s="1" t="str">
        <f t="shared" si="7"/>
        <v>ok</v>
      </c>
      <c r="L43" s="1" t="str">
        <f t="shared" si="8"/>
        <v>ok</v>
      </c>
      <c r="M43" t="str">
        <f t="shared" si="9"/>
        <v>Long Jump</v>
      </c>
      <c r="N43" t="str">
        <f t="shared" si="10"/>
        <v>Lucy HirdLong Jump</v>
      </c>
      <c r="O43" s="2">
        <f t="shared" si="5"/>
        <v>3.25</v>
      </c>
      <c r="P43">
        <f t="shared" si="4"/>
        <v>13</v>
      </c>
    </row>
    <row r="44" spans="1:16">
      <c r="D44">
        <f t="shared" si="6"/>
        <v>14</v>
      </c>
      <c r="E44">
        <v>972</v>
      </c>
      <c r="F44" t="s">
        <v>142</v>
      </c>
      <c r="G44" t="s">
        <v>28</v>
      </c>
      <c r="H44" t="s">
        <v>65</v>
      </c>
      <c r="I44" t="s">
        <v>143</v>
      </c>
      <c r="J44">
        <v>3.23</v>
      </c>
      <c r="K44" s="1" t="str">
        <f t="shared" si="7"/>
        <v>ok</v>
      </c>
      <c r="L44" s="1" t="str">
        <f t="shared" si="8"/>
        <v>ok</v>
      </c>
      <c r="M44" t="str">
        <f t="shared" si="9"/>
        <v>Long Jump</v>
      </c>
      <c r="N44" t="str">
        <f t="shared" si="10"/>
        <v>Gabi LauceLong Jump</v>
      </c>
      <c r="O44" s="2">
        <f t="shared" si="5"/>
        <v>3.23</v>
      </c>
      <c r="P44">
        <f t="shared" si="4"/>
        <v>14</v>
      </c>
    </row>
    <row r="45" spans="1:16">
      <c r="D45">
        <f t="shared" si="6"/>
        <v>15</v>
      </c>
      <c r="E45">
        <v>916</v>
      </c>
      <c r="F45" t="s">
        <v>88</v>
      </c>
      <c r="G45" t="s">
        <v>28</v>
      </c>
      <c r="H45" t="s">
        <v>65</v>
      </c>
      <c r="I45" t="s">
        <v>17</v>
      </c>
      <c r="J45">
        <v>2.89</v>
      </c>
      <c r="K45" s="1" t="str">
        <f t="shared" si="7"/>
        <v>ok</v>
      </c>
      <c r="L45" s="1" t="str">
        <f t="shared" si="8"/>
        <v>ok</v>
      </c>
      <c r="M45" t="str">
        <f t="shared" si="9"/>
        <v>Long Jump</v>
      </c>
      <c r="N45" t="str">
        <f t="shared" si="10"/>
        <v>Hannah AdamLong Jump</v>
      </c>
      <c r="O45" s="2">
        <f t="shared" si="5"/>
        <v>2.89</v>
      </c>
      <c r="P45">
        <f t="shared" si="4"/>
        <v>15</v>
      </c>
    </row>
    <row r="46" spans="1:16">
      <c r="D46">
        <f t="shared" si="6"/>
        <v>16</v>
      </c>
      <c r="E46">
        <v>969</v>
      </c>
      <c r="F46" t="s">
        <v>74</v>
      </c>
      <c r="G46" t="s">
        <v>28</v>
      </c>
      <c r="H46" t="s">
        <v>65</v>
      </c>
      <c r="I46" t="s">
        <v>10</v>
      </c>
      <c r="J46">
        <v>2.59</v>
      </c>
      <c r="K46" s="1" t="str">
        <f t="shared" si="7"/>
        <v>ok</v>
      </c>
      <c r="L46" s="1" t="str">
        <f t="shared" si="8"/>
        <v>ok</v>
      </c>
      <c r="M46" t="str">
        <f t="shared" si="9"/>
        <v>Long Jump</v>
      </c>
      <c r="N46" t="str">
        <f t="shared" si="10"/>
        <v>Ruby TownsendLong Jump</v>
      </c>
      <c r="O46" s="2">
        <f t="shared" si="5"/>
        <v>2.59</v>
      </c>
      <c r="P46">
        <f t="shared" si="4"/>
        <v>17</v>
      </c>
    </row>
    <row r="47" spans="1:16">
      <c r="D47">
        <f t="shared" si="6"/>
        <v>0</v>
      </c>
      <c r="K47" s="1" t="str">
        <f t="shared" si="7"/>
        <v>blank</v>
      </c>
      <c r="L47" s="1" t="str">
        <f t="shared" si="8"/>
        <v>blank</v>
      </c>
      <c r="M47" t="str">
        <f t="shared" si="9"/>
        <v>Long Jump</v>
      </c>
      <c r="N47" t="str">
        <f t="shared" si="10"/>
        <v>Long Jump</v>
      </c>
      <c r="O47" s="2">
        <f t="shared" si="5"/>
        <v>0</v>
      </c>
      <c r="P47">
        <f t="shared" si="4"/>
        <v>1</v>
      </c>
    </row>
    <row r="48" spans="1:16">
      <c r="A48" t="s">
        <v>16</v>
      </c>
      <c r="B48" t="s">
        <v>28</v>
      </c>
      <c r="C48" t="s">
        <v>168</v>
      </c>
      <c r="D48">
        <f t="shared" si="6"/>
        <v>1</v>
      </c>
      <c r="E48">
        <v>179</v>
      </c>
      <c r="F48" t="s">
        <v>45</v>
      </c>
      <c r="G48" t="s">
        <v>28</v>
      </c>
      <c r="H48" t="s">
        <v>16</v>
      </c>
      <c r="I48" t="s">
        <v>17</v>
      </c>
      <c r="J48">
        <v>4.84</v>
      </c>
      <c r="K48" s="1" t="str">
        <f t="shared" si="7"/>
        <v>ok</v>
      </c>
      <c r="L48" s="1" t="str">
        <f t="shared" si="8"/>
        <v>ok</v>
      </c>
      <c r="M48" t="str">
        <f t="shared" si="9"/>
        <v>Long Jump</v>
      </c>
      <c r="N48" t="str">
        <f t="shared" si="10"/>
        <v>Romy FaganLong Jump</v>
      </c>
      <c r="O48" s="2">
        <f t="shared" si="5"/>
        <v>4.84</v>
      </c>
      <c r="P48">
        <f t="shared" si="4"/>
        <v>1</v>
      </c>
    </row>
    <row r="49" spans="1:16">
      <c r="D49">
        <f t="shared" si="6"/>
        <v>2</v>
      </c>
      <c r="E49">
        <v>187</v>
      </c>
      <c r="F49" t="s">
        <v>54</v>
      </c>
      <c r="G49" t="s">
        <v>28</v>
      </c>
      <c r="H49" t="s">
        <v>16</v>
      </c>
      <c r="I49" t="s">
        <v>17</v>
      </c>
      <c r="J49">
        <v>4.58</v>
      </c>
      <c r="K49" s="1" t="str">
        <f t="shared" si="7"/>
        <v>ok</v>
      </c>
      <c r="L49" s="1" t="str">
        <f t="shared" si="8"/>
        <v>ok</v>
      </c>
      <c r="M49" t="str">
        <f t="shared" si="9"/>
        <v>Long Jump</v>
      </c>
      <c r="N49" t="str">
        <f t="shared" si="10"/>
        <v>Lily KeelerLong Jump</v>
      </c>
      <c r="O49" s="2">
        <f t="shared" si="5"/>
        <v>4.58</v>
      </c>
      <c r="P49">
        <f t="shared" si="4"/>
        <v>2</v>
      </c>
    </row>
    <row r="50" spans="1:16">
      <c r="D50">
        <f t="shared" si="6"/>
        <v>3</v>
      </c>
      <c r="E50">
        <v>180</v>
      </c>
      <c r="F50" t="s">
        <v>46</v>
      </c>
      <c r="G50" t="s">
        <v>28</v>
      </c>
      <c r="H50" t="s">
        <v>16</v>
      </c>
      <c r="I50" t="s">
        <v>17</v>
      </c>
      <c r="J50">
        <v>4.55</v>
      </c>
      <c r="K50" s="1" t="str">
        <f t="shared" si="7"/>
        <v>ok</v>
      </c>
      <c r="L50" s="1" t="str">
        <f t="shared" si="8"/>
        <v>ok</v>
      </c>
      <c r="M50" t="str">
        <f t="shared" si="9"/>
        <v>Long Jump</v>
      </c>
      <c r="N50" t="str">
        <f t="shared" si="10"/>
        <v>Sophie TorossianLong Jump</v>
      </c>
      <c r="O50" s="2">
        <f t="shared" si="5"/>
        <v>4.55</v>
      </c>
      <c r="P50">
        <f t="shared" si="4"/>
        <v>3</v>
      </c>
    </row>
    <row r="51" spans="1:16">
      <c r="D51">
        <f t="shared" si="6"/>
        <v>4</v>
      </c>
      <c r="E51">
        <v>178</v>
      </c>
      <c r="F51" t="s">
        <v>44</v>
      </c>
      <c r="G51" t="s">
        <v>28</v>
      </c>
      <c r="H51" t="s">
        <v>16</v>
      </c>
      <c r="I51" t="s">
        <v>26</v>
      </c>
      <c r="J51">
        <v>4.26</v>
      </c>
      <c r="K51" s="1" t="str">
        <f t="shared" si="7"/>
        <v>ok</v>
      </c>
      <c r="L51" s="1" t="str">
        <f t="shared" si="8"/>
        <v>ok</v>
      </c>
      <c r="M51" t="str">
        <f t="shared" si="9"/>
        <v>Long Jump</v>
      </c>
      <c r="N51" t="str">
        <f t="shared" si="10"/>
        <v>Isobelle FrenchLong Jump</v>
      </c>
      <c r="O51" s="2">
        <f t="shared" si="5"/>
        <v>4.26</v>
      </c>
      <c r="P51">
        <f t="shared" si="4"/>
        <v>4</v>
      </c>
    </row>
    <row r="52" spans="1:16">
      <c r="D52">
        <f t="shared" si="6"/>
        <v>5</v>
      </c>
      <c r="E52">
        <v>184</v>
      </c>
      <c r="F52" t="s">
        <v>50</v>
      </c>
      <c r="G52" t="s">
        <v>28</v>
      </c>
      <c r="H52" t="s">
        <v>16</v>
      </c>
      <c r="I52" t="s">
        <v>17</v>
      </c>
      <c r="J52">
        <v>3.98</v>
      </c>
      <c r="K52" s="1" t="str">
        <f t="shared" si="7"/>
        <v>ok</v>
      </c>
      <c r="L52" s="1" t="str">
        <f t="shared" si="8"/>
        <v>ok</v>
      </c>
      <c r="M52" t="str">
        <f t="shared" si="9"/>
        <v>Long Jump</v>
      </c>
      <c r="N52" t="str">
        <f t="shared" si="10"/>
        <v>Neve ArundelLong Jump</v>
      </c>
      <c r="O52" s="2">
        <f t="shared" ref="O52:O83" si="11">IF(AND(J52=J51,D52&lt;&gt;D51),O51-0.0001,J52)</f>
        <v>3.98</v>
      </c>
      <c r="P52">
        <f t="shared" si="4"/>
        <v>5</v>
      </c>
    </row>
    <row r="53" spans="1:16">
      <c r="D53">
        <f t="shared" si="6"/>
        <v>6</v>
      </c>
      <c r="E53">
        <v>185</v>
      </c>
      <c r="F53" t="s">
        <v>51</v>
      </c>
      <c r="G53" t="s">
        <v>28</v>
      </c>
      <c r="H53" t="s">
        <v>16</v>
      </c>
      <c r="I53" t="s">
        <v>52</v>
      </c>
      <c r="J53">
        <v>3.92</v>
      </c>
      <c r="K53" s="1" t="str">
        <f t="shared" si="7"/>
        <v>ok</v>
      </c>
      <c r="L53" s="1" t="str">
        <f t="shared" si="8"/>
        <v>ok</v>
      </c>
      <c r="M53" t="str">
        <f t="shared" si="9"/>
        <v>Long Jump</v>
      </c>
      <c r="N53" t="str">
        <f t="shared" si="10"/>
        <v>Isabella TordoffLong Jump</v>
      </c>
      <c r="O53" s="2">
        <f t="shared" si="11"/>
        <v>3.92</v>
      </c>
      <c r="P53">
        <f t="shared" si="4"/>
        <v>6</v>
      </c>
    </row>
    <row r="54" spans="1:16">
      <c r="D54">
        <f t="shared" si="6"/>
        <v>7</v>
      </c>
      <c r="E54">
        <v>912</v>
      </c>
      <c r="F54" t="s">
        <v>84</v>
      </c>
      <c r="G54" t="s">
        <v>28</v>
      </c>
      <c r="H54" s="5" t="s">
        <v>16</v>
      </c>
      <c r="I54" t="s">
        <v>17</v>
      </c>
      <c r="J54">
        <v>3.78</v>
      </c>
      <c r="K54" s="1" t="str">
        <f t="shared" si="7"/>
        <v>ok</v>
      </c>
      <c r="L54" s="1" t="str">
        <f t="shared" si="8"/>
        <v>ok</v>
      </c>
      <c r="M54" t="str">
        <f t="shared" si="9"/>
        <v>Long Jump</v>
      </c>
      <c r="N54" t="str">
        <f t="shared" si="10"/>
        <v>Rebecca AltonLong Jump</v>
      </c>
      <c r="O54" s="2">
        <f t="shared" si="11"/>
        <v>3.78</v>
      </c>
      <c r="P54">
        <f t="shared" si="4"/>
        <v>7</v>
      </c>
    </row>
    <row r="55" spans="1:16">
      <c r="D55">
        <f t="shared" si="6"/>
        <v>8</v>
      </c>
      <c r="E55">
        <v>190</v>
      </c>
      <c r="F55" t="s">
        <v>57</v>
      </c>
      <c r="G55" t="s">
        <v>28</v>
      </c>
      <c r="H55" t="s">
        <v>16</v>
      </c>
      <c r="I55" t="s">
        <v>29</v>
      </c>
      <c r="J55">
        <v>3.53</v>
      </c>
      <c r="K55" s="1" t="str">
        <f t="shared" si="7"/>
        <v>ok</v>
      </c>
      <c r="L55" s="1" t="str">
        <f t="shared" si="8"/>
        <v>ok</v>
      </c>
      <c r="M55" t="str">
        <f t="shared" si="9"/>
        <v>Long Jump</v>
      </c>
      <c r="N55" t="str">
        <f t="shared" si="10"/>
        <v>Eden DixonLong Jump</v>
      </c>
      <c r="O55" s="2">
        <f t="shared" si="11"/>
        <v>3.53</v>
      </c>
      <c r="P55">
        <f t="shared" si="4"/>
        <v>8</v>
      </c>
    </row>
    <row r="56" spans="1:16">
      <c r="D56">
        <f t="shared" si="6"/>
        <v>9</v>
      </c>
      <c r="E56">
        <v>177</v>
      </c>
      <c r="F56" t="s">
        <v>43</v>
      </c>
      <c r="G56" t="s">
        <v>28</v>
      </c>
      <c r="H56" t="s">
        <v>16</v>
      </c>
      <c r="I56" t="s">
        <v>17</v>
      </c>
      <c r="J56">
        <v>3.27</v>
      </c>
      <c r="K56" s="1" t="str">
        <f t="shared" si="7"/>
        <v>ok</v>
      </c>
      <c r="L56" s="1" t="str">
        <f t="shared" si="8"/>
        <v>ok</v>
      </c>
      <c r="M56" t="str">
        <f t="shared" si="9"/>
        <v>Long Jump</v>
      </c>
      <c r="N56" t="str">
        <f t="shared" si="10"/>
        <v>Maisie SaylesLong Jump</v>
      </c>
      <c r="O56" s="2">
        <f t="shared" si="11"/>
        <v>3.27</v>
      </c>
      <c r="P56">
        <f t="shared" si="4"/>
        <v>9</v>
      </c>
    </row>
    <row r="57" spans="1:16">
      <c r="D57">
        <f t="shared" si="6"/>
        <v>0</v>
      </c>
      <c r="K57" s="1" t="str">
        <f t="shared" si="7"/>
        <v>blank</v>
      </c>
      <c r="L57" s="1" t="str">
        <f t="shared" si="8"/>
        <v>blank</v>
      </c>
      <c r="M57" t="str">
        <f t="shared" si="9"/>
        <v>Long Jump</v>
      </c>
      <c r="N57" t="str">
        <f t="shared" si="10"/>
        <v>Long Jump</v>
      </c>
      <c r="O57" s="2">
        <f t="shared" si="11"/>
        <v>0</v>
      </c>
      <c r="P57">
        <f t="shared" si="4"/>
        <v>1</v>
      </c>
    </row>
    <row r="58" spans="1:16">
      <c r="A58" t="s">
        <v>65</v>
      </c>
      <c r="B58" t="s">
        <v>1</v>
      </c>
      <c r="C58" t="s">
        <v>168</v>
      </c>
      <c r="D58">
        <f t="shared" si="6"/>
        <v>1</v>
      </c>
      <c r="E58">
        <v>961</v>
      </c>
      <c r="F58" t="s">
        <v>136</v>
      </c>
      <c r="G58" t="s">
        <v>1</v>
      </c>
      <c r="H58" t="s">
        <v>65</v>
      </c>
      <c r="I58" t="s">
        <v>17</v>
      </c>
      <c r="J58">
        <v>4.3099999999999996</v>
      </c>
      <c r="K58" s="1" t="str">
        <f t="shared" si="7"/>
        <v>ok</v>
      </c>
      <c r="L58" s="1" t="str">
        <f t="shared" si="8"/>
        <v>ok</v>
      </c>
      <c r="M58" t="str">
        <f t="shared" si="9"/>
        <v>Long Jump</v>
      </c>
      <c r="N58" t="str">
        <f t="shared" si="10"/>
        <v>Timothy AkintoluLong Jump</v>
      </c>
      <c r="O58" s="2">
        <f t="shared" si="11"/>
        <v>4.3099999999999996</v>
      </c>
      <c r="P58">
        <f t="shared" si="4"/>
        <v>1</v>
      </c>
    </row>
    <row r="59" spans="1:16">
      <c r="D59">
        <f t="shared" si="6"/>
        <v>2</v>
      </c>
      <c r="E59">
        <v>925</v>
      </c>
      <c r="F59" t="s">
        <v>97</v>
      </c>
      <c r="G59" t="s">
        <v>1</v>
      </c>
      <c r="H59" t="s">
        <v>65</v>
      </c>
      <c r="I59" t="s">
        <v>68</v>
      </c>
      <c r="J59">
        <v>4.01</v>
      </c>
      <c r="K59" s="1" t="str">
        <f t="shared" si="7"/>
        <v>ok</v>
      </c>
      <c r="L59" s="1" t="str">
        <f t="shared" si="8"/>
        <v>ok</v>
      </c>
      <c r="M59" t="str">
        <f t="shared" si="9"/>
        <v>Long Jump</v>
      </c>
      <c r="N59" t="str">
        <f t="shared" si="10"/>
        <v>Kieran HirdLong Jump</v>
      </c>
      <c r="O59" s="2">
        <f t="shared" si="11"/>
        <v>4.01</v>
      </c>
      <c r="P59">
        <f t="shared" si="4"/>
        <v>2</v>
      </c>
    </row>
    <row r="60" spans="1:16">
      <c r="D60">
        <f t="shared" si="6"/>
        <v>3</v>
      </c>
      <c r="E60">
        <v>919</v>
      </c>
      <c r="F60" t="s">
        <v>91</v>
      </c>
      <c r="G60" t="s">
        <v>1</v>
      </c>
      <c r="H60" t="s">
        <v>65</v>
      </c>
      <c r="I60" t="s">
        <v>17</v>
      </c>
      <c r="J60">
        <v>3.87</v>
      </c>
      <c r="K60" s="1" t="str">
        <f t="shared" si="7"/>
        <v>ok</v>
      </c>
      <c r="L60" s="1" t="str">
        <f t="shared" si="8"/>
        <v>ok</v>
      </c>
      <c r="M60" t="str">
        <f t="shared" si="9"/>
        <v>Long Jump</v>
      </c>
      <c r="N60" t="str">
        <f t="shared" si="10"/>
        <v>Tommy RuddLong Jump</v>
      </c>
      <c r="O60" s="2">
        <f t="shared" si="11"/>
        <v>3.87</v>
      </c>
      <c r="P60">
        <f t="shared" si="4"/>
        <v>3</v>
      </c>
    </row>
    <row r="61" spans="1:16">
      <c r="D61">
        <f t="shared" si="6"/>
        <v>4</v>
      </c>
      <c r="E61">
        <v>928</v>
      </c>
      <c r="F61" t="s">
        <v>101</v>
      </c>
      <c r="G61" t="s">
        <v>1</v>
      </c>
      <c r="H61" t="s">
        <v>65</v>
      </c>
      <c r="I61" t="s">
        <v>26</v>
      </c>
      <c r="J61">
        <v>3.81</v>
      </c>
      <c r="K61" s="1" t="str">
        <f t="shared" si="7"/>
        <v>ok</v>
      </c>
      <c r="L61" s="1" t="str">
        <f t="shared" si="8"/>
        <v>ok</v>
      </c>
      <c r="M61" t="str">
        <f t="shared" si="9"/>
        <v>Long Jump</v>
      </c>
      <c r="N61" t="str">
        <f t="shared" si="10"/>
        <v>Max FrenchLong Jump</v>
      </c>
      <c r="O61" s="2">
        <f t="shared" si="11"/>
        <v>3.81</v>
      </c>
      <c r="P61">
        <f t="shared" si="4"/>
        <v>4</v>
      </c>
    </row>
    <row r="62" spans="1:16">
      <c r="D62">
        <f t="shared" si="6"/>
        <v>5</v>
      </c>
      <c r="E62">
        <v>926</v>
      </c>
      <c r="F62" t="s">
        <v>98</v>
      </c>
      <c r="G62" t="s">
        <v>1</v>
      </c>
      <c r="H62" t="s">
        <v>65</v>
      </c>
      <c r="I62" t="s">
        <v>26</v>
      </c>
      <c r="J62">
        <v>3.76</v>
      </c>
      <c r="K62" s="1" t="str">
        <f t="shared" si="7"/>
        <v>ok</v>
      </c>
      <c r="L62" s="1" t="str">
        <f t="shared" si="8"/>
        <v>ok</v>
      </c>
      <c r="M62" t="str">
        <f t="shared" si="9"/>
        <v>Long Jump</v>
      </c>
      <c r="N62" t="str">
        <f t="shared" si="10"/>
        <v>Frankie FoxLong Jump</v>
      </c>
      <c r="O62" s="2">
        <f t="shared" si="11"/>
        <v>3.76</v>
      </c>
      <c r="P62">
        <f t="shared" si="4"/>
        <v>5</v>
      </c>
    </row>
    <row r="63" spans="1:16">
      <c r="D63">
        <f t="shared" si="6"/>
        <v>6</v>
      </c>
      <c r="E63">
        <v>922</v>
      </c>
      <c r="F63" t="s">
        <v>94</v>
      </c>
      <c r="G63" t="s">
        <v>1</v>
      </c>
      <c r="H63" t="s">
        <v>65</v>
      </c>
      <c r="I63" t="s">
        <v>17</v>
      </c>
      <c r="J63">
        <v>3.73</v>
      </c>
      <c r="K63" s="1" t="str">
        <f t="shared" si="7"/>
        <v>ok</v>
      </c>
      <c r="L63" s="1" t="str">
        <f t="shared" si="8"/>
        <v>ok</v>
      </c>
      <c r="M63" t="str">
        <f t="shared" si="9"/>
        <v>Long Jump</v>
      </c>
      <c r="N63" t="str">
        <f t="shared" si="10"/>
        <v>Lochlan RuddockLong Jump</v>
      </c>
      <c r="O63" s="2">
        <f t="shared" si="11"/>
        <v>3.73</v>
      </c>
      <c r="P63">
        <f t="shared" si="4"/>
        <v>6</v>
      </c>
    </row>
    <row r="64" spans="1:16">
      <c r="D64">
        <f t="shared" si="6"/>
        <v>7</v>
      </c>
      <c r="E64">
        <v>920</v>
      </c>
      <c r="F64" t="s">
        <v>92</v>
      </c>
      <c r="G64" t="s">
        <v>1</v>
      </c>
      <c r="H64" t="s">
        <v>65</v>
      </c>
      <c r="I64" t="s">
        <v>17</v>
      </c>
      <c r="J64">
        <v>3.65</v>
      </c>
      <c r="K64" s="1" t="str">
        <f t="shared" si="7"/>
        <v>ok</v>
      </c>
      <c r="L64" s="1" t="str">
        <f t="shared" si="8"/>
        <v>ok</v>
      </c>
      <c r="M64" t="str">
        <f t="shared" si="9"/>
        <v>Long Jump</v>
      </c>
      <c r="N64" t="str">
        <f t="shared" si="10"/>
        <v>William ThorntonLong Jump</v>
      </c>
      <c r="O64" s="2">
        <f t="shared" si="11"/>
        <v>3.65</v>
      </c>
      <c r="P64">
        <f t="shared" si="4"/>
        <v>7</v>
      </c>
    </row>
    <row r="65" spans="1:16">
      <c r="D65">
        <f t="shared" si="6"/>
        <v>8</v>
      </c>
      <c r="E65">
        <v>924</v>
      </c>
      <c r="F65" t="s">
        <v>96</v>
      </c>
      <c r="G65" t="s">
        <v>1</v>
      </c>
      <c r="H65" t="s">
        <v>65</v>
      </c>
      <c r="I65" t="s">
        <v>3</v>
      </c>
      <c r="J65">
        <v>3.57</v>
      </c>
      <c r="K65" s="1" t="str">
        <f t="shared" si="7"/>
        <v>ok</v>
      </c>
      <c r="L65" s="1" t="str">
        <f t="shared" si="8"/>
        <v>ok</v>
      </c>
      <c r="M65" t="str">
        <f t="shared" si="9"/>
        <v>Long Jump</v>
      </c>
      <c r="N65" t="str">
        <f t="shared" si="10"/>
        <v>Jacob JonesLong Jump</v>
      </c>
      <c r="O65" s="2">
        <f t="shared" si="11"/>
        <v>3.57</v>
      </c>
      <c r="P65">
        <f t="shared" si="4"/>
        <v>8</v>
      </c>
    </row>
    <row r="66" spans="1:16">
      <c r="D66">
        <f t="shared" si="6"/>
        <v>9</v>
      </c>
      <c r="E66">
        <v>966</v>
      </c>
      <c r="F66" t="s">
        <v>141</v>
      </c>
      <c r="G66" t="s">
        <v>1</v>
      </c>
      <c r="H66" t="s">
        <v>65</v>
      </c>
      <c r="I66" t="s">
        <v>17</v>
      </c>
      <c r="J66">
        <v>3.24</v>
      </c>
      <c r="K66" s="1" t="str">
        <f t="shared" ref="K66:K97" si="12">IF(F66="","blank",IF(ISNA(VLOOKUP(F66,Entry_names,1,FALSE)),"error","ok"))</f>
        <v>ok</v>
      </c>
      <c r="L66" s="1" t="str">
        <f t="shared" ref="L66:L97" si="13">IF(F66="","blank",IF(VLOOKUP(F66,Entry_names,20,FALSE)=H66,"ok","error"))</f>
        <v>ok</v>
      </c>
      <c r="M66" t="str">
        <f t="shared" ref="M66:M97" si="14">IF(C66="",M65,C66)</f>
        <v>Long Jump</v>
      </c>
      <c r="N66" t="str">
        <f t="shared" ref="N66:N97" si="15">F66&amp;M66</f>
        <v>Jeremiah AbuedeLong Jump</v>
      </c>
      <c r="O66" s="2">
        <f t="shared" si="11"/>
        <v>3.24</v>
      </c>
      <c r="P66">
        <f t="shared" ref="P66:P129" si="16">COUNTIFS(G$1:G$1000,"="&amp;G66,H$1:H$1000,"="&amp;H66,M$1:M$1000,"="&amp;M66,O$1:O$1000,"&gt;"&amp;O66)+1</f>
        <v>9</v>
      </c>
    </row>
    <row r="67" spans="1:16">
      <c r="D67">
        <f t="shared" si="6"/>
        <v>10</v>
      </c>
      <c r="E67">
        <v>923</v>
      </c>
      <c r="F67" t="s">
        <v>95</v>
      </c>
      <c r="G67" t="s">
        <v>1</v>
      </c>
      <c r="H67" t="s">
        <v>65</v>
      </c>
      <c r="I67" t="s">
        <v>26</v>
      </c>
      <c r="J67">
        <v>2.83</v>
      </c>
      <c r="K67" s="1" t="str">
        <f t="shared" si="12"/>
        <v>ok</v>
      </c>
      <c r="L67" s="1" t="str">
        <f t="shared" si="13"/>
        <v>ok</v>
      </c>
      <c r="M67" t="str">
        <f t="shared" si="14"/>
        <v>Long Jump</v>
      </c>
      <c r="N67" t="str">
        <f t="shared" si="15"/>
        <v>Diego PianaLong Jump</v>
      </c>
      <c r="O67" s="2">
        <f t="shared" si="11"/>
        <v>2.83</v>
      </c>
      <c r="P67">
        <f t="shared" si="16"/>
        <v>11</v>
      </c>
    </row>
    <row r="68" spans="1:16">
      <c r="D68">
        <f t="shared" si="6"/>
        <v>11</v>
      </c>
      <c r="E68">
        <v>929</v>
      </c>
      <c r="F68" t="s">
        <v>102</v>
      </c>
      <c r="G68" t="s">
        <v>1</v>
      </c>
      <c r="H68" t="s">
        <v>65</v>
      </c>
      <c r="I68" t="s">
        <v>17</v>
      </c>
      <c r="J68">
        <v>2.77</v>
      </c>
      <c r="K68" s="1" t="str">
        <f t="shared" si="12"/>
        <v>ok</v>
      </c>
      <c r="L68" s="1" t="str">
        <f t="shared" si="13"/>
        <v>ok</v>
      </c>
      <c r="M68" t="str">
        <f t="shared" si="14"/>
        <v>Long Jump</v>
      </c>
      <c r="N68" t="str">
        <f t="shared" si="15"/>
        <v>Thomas PetzoldLong Jump</v>
      </c>
      <c r="O68" s="2">
        <f t="shared" si="11"/>
        <v>2.77</v>
      </c>
      <c r="P68">
        <f t="shared" si="16"/>
        <v>12</v>
      </c>
    </row>
    <row r="69" spans="1:16">
      <c r="D69">
        <f t="shared" si="6"/>
        <v>12</v>
      </c>
      <c r="E69">
        <v>967</v>
      </c>
      <c r="F69" t="s">
        <v>135</v>
      </c>
      <c r="G69" t="s">
        <v>1</v>
      </c>
      <c r="H69" s="3" t="s">
        <v>65</v>
      </c>
      <c r="I69" t="s">
        <v>10</v>
      </c>
      <c r="J69">
        <v>2.2799999999999998</v>
      </c>
      <c r="K69" s="1" t="str">
        <f t="shared" si="12"/>
        <v>ok</v>
      </c>
      <c r="L69" s="1" t="str">
        <f t="shared" si="13"/>
        <v>ok</v>
      </c>
      <c r="M69" t="str">
        <f t="shared" si="14"/>
        <v>Long Jump</v>
      </c>
      <c r="N69" t="str">
        <f t="shared" si="15"/>
        <v>Finlay ThornhillLong Jump</v>
      </c>
      <c r="O69" s="2">
        <f t="shared" si="11"/>
        <v>2.2799999999999998</v>
      </c>
      <c r="P69">
        <f t="shared" si="16"/>
        <v>13</v>
      </c>
    </row>
    <row r="70" spans="1:16">
      <c r="D70">
        <f t="shared" si="6"/>
        <v>0</v>
      </c>
      <c r="K70" s="1" t="str">
        <f t="shared" si="12"/>
        <v>blank</v>
      </c>
      <c r="L70" s="1" t="str">
        <f t="shared" si="13"/>
        <v>blank</v>
      </c>
      <c r="M70" t="str">
        <f t="shared" si="14"/>
        <v>Long Jump</v>
      </c>
      <c r="N70" t="str">
        <f t="shared" si="15"/>
        <v>Long Jump</v>
      </c>
      <c r="O70" s="2">
        <f t="shared" si="11"/>
        <v>0</v>
      </c>
      <c r="P70">
        <f t="shared" si="16"/>
        <v>1</v>
      </c>
    </row>
    <row r="71" spans="1:16">
      <c r="A71" t="s">
        <v>16</v>
      </c>
      <c r="B71" t="s">
        <v>1</v>
      </c>
      <c r="C71" s="3" t="s">
        <v>168</v>
      </c>
      <c r="D71">
        <f t="shared" si="6"/>
        <v>1</v>
      </c>
      <c r="E71">
        <v>191</v>
      </c>
      <c r="F71" t="s">
        <v>58</v>
      </c>
      <c r="G71" t="s">
        <v>1</v>
      </c>
      <c r="H71" t="s">
        <v>16</v>
      </c>
      <c r="I71" t="s">
        <v>3</v>
      </c>
      <c r="J71">
        <v>5.09</v>
      </c>
      <c r="K71" s="1" t="str">
        <f t="shared" si="12"/>
        <v>ok</v>
      </c>
      <c r="L71" s="1" t="str">
        <f t="shared" si="13"/>
        <v>ok</v>
      </c>
      <c r="M71" t="str">
        <f t="shared" si="14"/>
        <v>Long Jump</v>
      </c>
      <c r="N71" t="str">
        <f t="shared" si="15"/>
        <v>Elliot BrownbridgeLong Jump</v>
      </c>
      <c r="O71" s="2">
        <f t="shared" si="11"/>
        <v>5.09</v>
      </c>
      <c r="P71">
        <f t="shared" si="16"/>
        <v>1</v>
      </c>
    </row>
    <row r="72" spans="1:16">
      <c r="D72">
        <f t="shared" si="6"/>
        <v>2</v>
      </c>
      <c r="E72">
        <v>160</v>
      </c>
      <c r="F72" t="s">
        <v>19</v>
      </c>
      <c r="G72" t="s">
        <v>1</v>
      </c>
      <c r="H72" t="s">
        <v>16</v>
      </c>
      <c r="I72" t="s">
        <v>17</v>
      </c>
      <c r="J72">
        <v>4.92</v>
      </c>
      <c r="K72" s="1" t="str">
        <f t="shared" si="12"/>
        <v>ok</v>
      </c>
      <c r="L72" s="1" t="str">
        <f t="shared" si="13"/>
        <v>ok</v>
      </c>
      <c r="M72" t="str">
        <f t="shared" si="14"/>
        <v>Long Jump</v>
      </c>
      <c r="N72" t="str">
        <f t="shared" si="15"/>
        <v>Benjamin JacksonLong Jump</v>
      </c>
      <c r="O72" s="2">
        <f t="shared" si="11"/>
        <v>4.92</v>
      </c>
      <c r="P72">
        <f t="shared" si="16"/>
        <v>2</v>
      </c>
    </row>
    <row r="73" spans="1:16">
      <c r="D73">
        <f t="shared" si="6"/>
        <v>3</v>
      </c>
      <c r="E73">
        <v>192</v>
      </c>
      <c r="F73" t="s">
        <v>59</v>
      </c>
      <c r="G73" t="s">
        <v>1</v>
      </c>
      <c r="H73" t="s">
        <v>16</v>
      </c>
      <c r="I73" t="s">
        <v>3</v>
      </c>
      <c r="J73">
        <v>4.68</v>
      </c>
      <c r="K73" s="1" t="str">
        <f t="shared" si="12"/>
        <v>ok</v>
      </c>
      <c r="L73" s="1" t="str">
        <f t="shared" si="13"/>
        <v>ok</v>
      </c>
      <c r="M73" t="str">
        <f t="shared" si="14"/>
        <v>Long Jump</v>
      </c>
      <c r="N73" t="str">
        <f t="shared" si="15"/>
        <v>Daniel PalLong Jump</v>
      </c>
      <c r="O73" s="2">
        <f t="shared" si="11"/>
        <v>4.68</v>
      </c>
      <c r="P73">
        <f t="shared" si="16"/>
        <v>3</v>
      </c>
    </row>
    <row r="74" spans="1:16" ht="17.399999999999999" customHeight="1">
      <c r="D74">
        <f t="shared" si="6"/>
        <v>4</v>
      </c>
      <c r="E74">
        <v>158</v>
      </c>
      <c r="F74" t="s">
        <v>15</v>
      </c>
      <c r="G74" t="s">
        <v>1</v>
      </c>
      <c r="H74" t="s">
        <v>16</v>
      </c>
      <c r="I74" t="s">
        <v>17</v>
      </c>
      <c r="J74">
        <v>4.32</v>
      </c>
      <c r="K74" s="1" t="str">
        <f t="shared" si="12"/>
        <v>ok</v>
      </c>
      <c r="L74" s="1" t="str">
        <f t="shared" si="13"/>
        <v>ok</v>
      </c>
      <c r="M74" t="str">
        <f t="shared" si="14"/>
        <v>Long Jump</v>
      </c>
      <c r="N74" t="str">
        <f t="shared" si="15"/>
        <v>Oliver GeeLong Jump</v>
      </c>
      <c r="O74" s="2">
        <f t="shared" si="11"/>
        <v>4.32</v>
      </c>
      <c r="P74">
        <f t="shared" si="16"/>
        <v>4</v>
      </c>
    </row>
    <row r="75" spans="1:16">
      <c r="D75">
        <f t="shared" si="6"/>
        <v>5</v>
      </c>
      <c r="E75">
        <v>165</v>
      </c>
      <c r="F75" t="s">
        <v>25</v>
      </c>
      <c r="G75" t="s">
        <v>1</v>
      </c>
      <c r="H75" t="s">
        <v>16</v>
      </c>
      <c r="I75" t="s">
        <v>26</v>
      </c>
      <c r="J75">
        <v>4.3</v>
      </c>
      <c r="K75" s="1" t="str">
        <f t="shared" si="12"/>
        <v>ok</v>
      </c>
      <c r="L75" s="1" t="str">
        <f t="shared" si="13"/>
        <v>ok</v>
      </c>
      <c r="M75" t="str">
        <f t="shared" si="14"/>
        <v>Long Jump</v>
      </c>
      <c r="N75" t="str">
        <f t="shared" si="15"/>
        <v>Joshua McMillanLong Jump</v>
      </c>
      <c r="O75" s="2">
        <f t="shared" si="11"/>
        <v>4.3</v>
      </c>
      <c r="P75">
        <f t="shared" si="16"/>
        <v>5</v>
      </c>
    </row>
    <row r="76" spans="1:16">
      <c r="D76">
        <f t="shared" si="6"/>
        <v>6</v>
      </c>
      <c r="E76">
        <v>159</v>
      </c>
      <c r="F76" t="s">
        <v>18</v>
      </c>
      <c r="G76" t="s">
        <v>1</v>
      </c>
      <c r="H76" t="s">
        <v>16</v>
      </c>
      <c r="I76" t="s">
        <v>10</v>
      </c>
      <c r="J76">
        <v>4.21</v>
      </c>
      <c r="K76" s="1" t="str">
        <f t="shared" si="12"/>
        <v>ok</v>
      </c>
      <c r="L76" s="1" t="str">
        <f t="shared" si="13"/>
        <v>ok</v>
      </c>
      <c r="M76" t="str">
        <f t="shared" si="14"/>
        <v>Long Jump</v>
      </c>
      <c r="N76" t="str">
        <f t="shared" si="15"/>
        <v>Zeekie YansanehLong Jump</v>
      </c>
      <c r="O76" s="2">
        <f t="shared" si="11"/>
        <v>4.21</v>
      </c>
      <c r="P76">
        <f t="shared" si="16"/>
        <v>6</v>
      </c>
    </row>
    <row r="77" spans="1:16">
      <c r="D77">
        <f t="shared" si="6"/>
        <v>7</v>
      </c>
      <c r="E77">
        <v>194</v>
      </c>
      <c r="F77" t="s">
        <v>61</v>
      </c>
      <c r="G77" t="s">
        <v>1</v>
      </c>
      <c r="H77" t="s">
        <v>16</v>
      </c>
      <c r="I77" t="s">
        <v>62</v>
      </c>
      <c r="J77">
        <v>3.8</v>
      </c>
      <c r="K77" s="1" t="str">
        <f t="shared" si="12"/>
        <v>ok</v>
      </c>
      <c r="L77" s="1" t="str">
        <f t="shared" si="13"/>
        <v>ok</v>
      </c>
      <c r="M77" t="str">
        <f t="shared" si="14"/>
        <v>Long Jump</v>
      </c>
      <c r="N77" t="str">
        <f t="shared" si="15"/>
        <v>William BrooksLong Jump</v>
      </c>
      <c r="O77" s="2">
        <f t="shared" si="11"/>
        <v>3.8</v>
      </c>
      <c r="P77">
        <f t="shared" si="16"/>
        <v>7</v>
      </c>
    </row>
    <row r="78" spans="1:16">
      <c r="D78">
        <f t="shared" si="6"/>
        <v>8</v>
      </c>
      <c r="E78">
        <v>921</v>
      </c>
      <c r="F78" t="s">
        <v>93</v>
      </c>
      <c r="G78" t="s">
        <v>1</v>
      </c>
      <c r="H78" s="5" t="s">
        <v>16</v>
      </c>
      <c r="I78" t="s">
        <v>17</v>
      </c>
      <c r="J78">
        <v>3.61</v>
      </c>
      <c r="K78" s="1" t="str">
        <f t="shared" si="12"/>
        <v>ok</v>
      </c>
      <c r="L78" s="1" t="str">
        <f t="shared" si="13"/>
        <v>ok</v>
      </c>
      <c r="M78" t="str">
        <f t="shared" si="14"/>
        <v>Long Jump</v>
      </c>
      <c r="N78" t="str">
        <f t="shared" si="15"/>
        <v>Harris AdamLong Jump</v>
      </c>
      <c r="O78" s="2">
        <f t="shared" si="11"/>
        <v>3.61</v>
      </c>
      <c r="P78">
        <f t="shared" si="16"/>
        <v>8</v>
      </c>
    </row>
    <row r="79" spans="1:16">
      <c r="D79">
        <f t="shared" si="6"/>
        <v>9</v>
      </c>
      <c r="E79">
        <v>164</v>
      </c>
      <c r="F79" t="s">
        <v>23</v>
      </c>
      <c r="G79" t="s">
        <v>1</v>
      </c>
      <c r="H79" t="s">
        <v>16</v>
      </c>
      <c r="I79" t="s">
        <v>24</v>
      </c>
      <c r="J79">
        <v>3.16</v>
      </c>
      <c r="K79" s="1" t="str">
        <f t="shared" si="12"/>
        <v>ok</v>
      </c>
      <c r="L79" s="1" t="str">
        <f t="shared" si="13"/>
        <v>ok</v>
      </c>
      <c r="M79" t="str">
        <f t="shared" si="14"/>
        <v>Long Jump</v>
      </c>
      <c r="N79" t="str">
        <f t="shared" si="15"/>
        <v>Zachary HylandLong Jump</v>
      </c>
      <c r="O79" s="2">
        <f t="shared" si="11"/>
        <v>3.16</v>
      </c>
      <c r="P79">
        <f t="shared" si="16"/>
        <v>9</v>
      </c>
    </row>
    <row r="80" spans="1:16">
      <c r="D80">
        <f t="shared" si="6"/>
        <v>10</v>
      </c>
      <c r="E80">
        <v>973</v>
      </c>
      <c r="F80" t="s">
        <v>144</v>
      </c>
      <c r="G80" t="s">
        <v>1</v>
      </c>
      <c r="H80" s="5" t="s">
        <v>16</v>
      </c>
      <c r="I80" t="s">
        <v>62</v>
      </c>
      <c r="J80">
        <v>3.14</v>
      </c>
      <c r="K80" s="1" t="str">
        <f t="shared" si="12"/>
        <v>ok</v>
      </c>
      <c r="L80" s="1" t="str">
        <f t="shared" si="13"/>
        <v>ok</v>
      </c>
      <c r="M80" t="str">
        <f t="shared" si="14"/>
        <v>Long Jump</v>
      </c>
      <c r="N80" t="str">
        <f t="shared" si="15"/>
        <v>Finley CleggLong Jump</v>
      </c>
      <c r="O80" s="2">
        <f t="shared" si="11"/>
        <v>3.14</v>
      </c>
      <c r="P80">
        <f t="shared" si="16"/>
        <v>10</v>
      </c>
    </row>
    <row r="81" spans="1:16">
      <c r="D81">
        <f t="shared" si="6"/>
        <v>0</v>
      </c>
      <c r="K81" s="1" t="str">
        <f t="shared" si="12"/>
        <v>blank</v>
      </c>
      <c r="L81" s="1" t="str">
        <f t="shared" si="13"/>
        <v>blank</v>
      </c>
      <c r="M81" t="str">
        <f t="shared" si="14"/>
        <v>Long Jump</v>
      </c>
      <c r="N81" t="str">
        <f t="shared" si="15"/>
        <v>Long Jump</v>
      </c>
      <c r="O81" s="2">
        <f t="shared" si="11"/>
        <v>0</v>
      </c>
      <c r="P81">
        <f t="shared" si="16"/>
        <v>1</v>
      </c>
    </row>
    <row r="82" spans="1:16">
      <c r="A82" t="s">
        <v>2</v>
      </c>
      <c r="B82" t="s">
        <v>28</v>
      </c>
      <c r="C82" t="s">
        <v>168</v>
      </c>
      <c r="D82">
        <f t="shared" si="6"/>
        <v>1</v>
      </c>
      <c r="E82">
        <v>166</v>
      </c>
      <c r="F82" t="s">
        <v>27</v>
      </c>
      <c r="G82" t="s">
        <v>28</v>
      </c>
      <c r="H82" t="s">
        <v>2</v>
      </c>
      <c r="I82" t="s">
        <v>29</v>
      </c>
      <c r="J82">
        <v>4.79</v>
      </c>
      <c r="K82" s="1" t="str">
        <f t="shared" si="12"/>
        <v>ok</v>
      </c>
      <c r="L82" s="1" t="str">
        <f t="shared" si="13"/>
        <v>ok</v>
      </c>
      <c r="M82" t="str">
        <f t="shared" si="14"/>
        <v>Long Jump</v>
      </c>
      <c r="N82" t="str">
        <f t="shared" si="15"/>
        <v>Katie RowneyLong Jump</v>
      </c>
      <c r="O82" s="2">
        <f t="shared" si="11"/>
        <v>4.79</v>
      </c>
      <c r="P82">
        <f t="shared" si="16"/>
        <v>1</v>
      </c>
    </row>
    <row r="83" spans="1:16">
      <c r="D83">
        <f t="shared" si="6"/>
        <v>2</v>
      </c>
      <c r="E83">
        <v>168</v>
      </c>
      <c r="F83" t="s">
        <v>31</v>
      </c>
      <c r="G83" t="s">
        <v>28</v>
      </c>
      <c r="H83" t="s">
        <v>2</v>
      </c>
      <c r="I83" t="s">
        <v>5</v>
      </c>
      <c r="J83">
        <v>4.17</v>
      </c>
      <c r="K83" s="1" t="str">
        <f t="shared" si="12"/>
        <v>ok</v>
      </c>
      <c r="L83" s="1" t="str">
        <f t="shared" si="13"/>
        <v>ok</v>
      </c>
      <c r="M83" t="str">
        <f t="shared" si="14"/>
        <v>Long Jump</v>
      </c>
      <c r="N83" t="str">
        <f t="shared" si="15"/>
        <v>Lily JohnsonLong Jump</v>
      </c>
      <c r="O83" s="2">
        <f t="shared" si="11"/>
        <v>4.17</v>
      </c>
      <c r="P83">
        <f t="shared" si="16"/>
        <v>3</v>
      </c>
    </row>
    <row r="84" spans="1:16">
      <c r="D84">
        <f t="shared" si="6"/>
        <v>0</v>
      </c>
      <c r="K84" s="1" t="str">
        <f t="shared" si="12"/>
        <v>blank</v>
      </c>
      <c r="L84" s="1" t="str">
        <f t="shared" si="13"/>
        <v>blank</v>
      </c>
      <c r="M84" t="str">
        <f t="shared" si="14"/>
        <v>Long Jump</v>
      </c>
      <c r="N84" t="str">
        <f t="shared" si="15"/>
        <v>Long Jump</v>
      </c>
      <c r="O84" s="2">
        <f t="shared" ref="O84:O115" si="17">IF(AND(J84=J83,D84&lt;&gt;D83),O83-0.0001,J84)</f>
        <v>0</v>
      </c>
      <c r="P84">
        <f t="shared" si="16"/>
        <v>1</v>
      </c>
    </row>
    <row r="85" spans="1:16">
      <c r="A85" t="s">
        <v>2</v>
      </c>
      <c r="B85" t="s">
        <v>1</v>
      </c>
      <c r="C85" t="s">
        <v>168</v>
      </c>
      <c r="D85">
        <f t="shared" si="6"/>
        <v>1</v>
      </c>
      <c r="E85">
        <v>971</v>
      </c>
      <c r="F85" t="s">
        <v>4</v>
      </c>
      <c r="G85" t="s">
        <v>1</v>
      </c>
      <c r="H85" t="s">
        <v>2</v>
      </c>
      <c r="I85" t="s">
        <v>5</v>
      </c>
      <c r="J85">
        <v>5.96</v>
      </c>
      <c r="K85" s="1" t="str">
        <f t="shared" si="12"/>
        <v>ok</v>
      </c>
      <c r="L85" s="1" t="str">
        <f t="shared" si="13"/>
        <v>ok</v>
      </c>
      <c r="M85" t="str">
        <f t="shared" si="14"/>
        <v>Long Jump</v>
      </c>
      <c r="N85" t="str">
        <f t="shared" si="15"/>
        <v>Dan CluderayLong Jump</v>
      </c>
      <c r="O85" s="2">
        <f t="shared" si="17"/>
        <v>5.96</v>
      </c>
      <c r="P85">
        <f t="shared" si="16"/>
        <v>1</v>
      </c>
    </row>
    <row r="86" spans="1:16">
      <c r="D86">
        <f t="shared" ref="D86:D149" si="18">IF(E86=0,0,D85+1)</f>
        <v>0</v>
      </c>
      <c r="K86" s="1" t="str">
        <f t="shared" si="12"/>
        <v>blank</v>
      </c>
      <c r="L86" s="1" t="str">
        <f t="shared" si="13"/>
        <v>blank</v>
      </c>
      <c r="M86" t="str">
        <f t="shared" si="14"/>
        <v>Long Jump</v>
      </c>
      <c r="N86" t="str">
        <f t="shared" si="15"/>
        <v>Long Jump</v>
      </c>
      <c r="O86" s="2">
        <f t="shared" si="17"/>
        <v>0</v>
      </c>
      <c r="P86">
        <f t="shared" si="16"/>
        <v>1</v>
      </c>
    </row>
    <row r="87" spans="1:16">
      <c r="A87" t="s">
        <v>9</v>
      </c>
      <c r="B87" t="s">
        <v>1</v>
      </c>
      <c r="C87" t="s">
        <v>168</v>
      </c>
      <c r="D87">
        <f t="shared" si="18"/>
        <v>1</v>
      </c>
      <c r="E87">
        <v>976</v>
      </c>
      <c r="F87" t="s">
        <v>147</v>
      </c>
      <c r="G87" t="s">
        <v>1</v>
      </c>
      <c r="H87" t="s">
        <v>9</v>
      </c>
      <c r="I87" t="s">
        <v>26</v>
      </c>
      <c r="J87">
        <v>4.93</v>
      </c>
      <c r="K87" s="1" t="str">
        <f t="shared" si="12"/>
        <v>ok</v>
      </c>
      <c r="L87" s="1" t="str">
        <f t="shared" si="13"/>
        <v>ok</v>
      </c>
      <c r="M87" t="str">
        <f t="shared" si="14"/>
        <v>Long Jump</v>
      </c>
      <c r="N87" t="str">
        <f t="shared" si="15"/>
        <v>Laith AlghofariLong Jump</v>
      </c>
      <c r="O87" s="2">
        <f t="shared" si="17"/>
        <v>4.93</v>
      </c>
      <c r="P87">
        <f t="shared" si="16"/>
        <v>1</v>
      </c>
    </row>
    <row r="88" spans="1:16">
      <c r="D88">
        <f t="shared" si="18"/>
        <v>2</v>
      </c>
      <c r="E88">
        <v>155</v>
      </c>
      <c r="F88" t="s">
        <v>11</v>
      </c>
      <c r="G88" t="s">
        <v>1</v>
      </c>
      <c r="H88" t="s">
        <v>9</v>
      </c>
      <c r="I88" t="s">
        <v>12</v>
      </c>
      <c r="J88">
        <v>4.68</v>
      </c>
      <c r="K88" s="1" t="str">
        <f t="shared" si="12"/>
        <v>ok</v>
      </c>
      <c r="L88" s="1" t="str">
        <f t="shared" si="13"/>
        <v>ok</v>
      </c>
      <c r="M88" t="str">
        <f t="shared" si="14"/>
        <v>Long Jump</v>
      </c>
      <c r="N88" t="str">
        <f t="shared" si="15"/>
        <v>Joey McLaughlanLong Jump</v>
      </c>
      <c r="O88" s="2">
        <f t="shared" si="17"/>
        <v>4.68</v>
      </c>
      <c r="P88">
        <f t="shared" si="16"/>
        <v>2</v>
      </c>
    </row>
    <row r="89" spans="1:16">
      <c r="D89">
        <f t="shared" si="18"/>
        <v>0</v>
      </c>
      <c r="K89" s="1" t="str">
        <f t="shared" si="12"/>
        <v>blank</v>
      </c>
      <c r="L89" s="1" t="str">
        <f t="shared" si="13"/>
        <v>blank</v>
      </c>
      <c r="M89" t="str">
        <f t="shared" si="14"/>
        <v>Long Jump</v>
      </c>
      <c r="N89" t="str">
        <f t="shared" si="15"/>
        <v>Long Jump</v>
      </c>
      <c r="O89" s="2">
        <f t="shared" si="17"/>
        <v>0</v>
      </c>
      <c r="P89">
        <f t="shared" si="16"/>
        <v>1</v>
      </c>
    </row>
    <row r="90" spans="1:16">
      <c r="A90" t="s">
        <v>9</v>
      </c>
      <c r="B90" t="s">
        <v>28</v>
      </c>
      <c r="C90" t="s">
        <v>168</v>
      </c>
      <c r="D90">
        <f t="shared" si="18"/>
        <v>1</v>
      </c>
      <c r="E90">
        <v>175</v>
      </c>
      <c r="F90" t="s">
        <v>40</v>
      </c>
      <c r="G90" t="s">
        <v>28</v>
      </c>
      <c r="H90" t="s">
        <v>9</v>
      </c>
      <c r="I90" t="s">
        <v>41</v>
      </c>
      <c r="J90">
        <v>5.16</v>
      </c>
      <c r="K90" s="1" t="str">
        <f t="shared" si="12"/>
        <v>ok</v>
      </c>
      <c r="L90" s="1" t="str">
        <f t="shared" si="13"/>
        <v>ok</v>
      </c>
      <c r="M90" t="str">
        <f t="shared" si="14"/>
        <v>Long Jump</v>
      </c>
      <c r="N90" t="str">
        <f t="shared" si="15"/>
        <v>Grace WalkerLong Jump</v>
      </c>
      <c r="O90" s="2">
        <f t="shared" si="17"/>
        <v>5.16</v>
      </c>
      <c r="P90">
        <f t="shared" si="16"/>
        <v>1</v>
      </c>
    </row>
    <row r="91" spans="1:16">
      <c r="D91">
        <f t="shared" si="18"/>
        <v>2</v>
      </c>
      <c r="E91">
        <v>171</v>
      </c>
      <c r="F91" t="s">
        <v>35</v>
      </c>
      <c r="G91" t="s">
        <v>28</v>
      </c>
      <c r="H91" t="s">
        <v>9</v>
      </c>
      <c r="I91" t="s">
        <v>5</v>
      </c>
      <c r="J91">
        <v>4.9400000000000004</v>
      </c>
      <c r="K91" s="1" t="str">
        <f t="shared" si="12"/>
        <v>ok</v>
      </c>
      <c r="L91" s="1" t="str">
        <f t="shared" si="13"/>
        <v>ok</v>
      </c>
      <c r="M91" t="str">
        <f t="shared" si="14"/>
        <v>Long Jump</v>
      </c>
      <c r="N91" t="str">
        <f t="shared" si="15"/>
        <v>Summer BarnardLong Jump</v>
      </c>
      <c r="O91" s="2">
        <f t="shared" si="17"/>
        <v>4.9400000000000004</v>
      </c>
      <c r="P91">
        <f t="shared" si="16"/>
        <v>2</v>
      </c>
    </row>
    <row r="92" spans="1:16">
      <c r="D92">
        <f t="shared" si="18"/>
        <v>3</v>
      </c>
      <c r="E92">
        <v>174</v>
      </c>
      <c r="F92" t="s">
        <v>39</v>
      </c>
      <c r="G92" t="s">
        <v>28</v>
      </c>
      <c r="H92" t="s">
        <v>2</v>
      </c>
      <c r="I92" t="s">
        <v>5</v>
      </c>
      <c r="J92">
        <v>4.66</v>
      </c>
      <c r="K92" s="1" t="str">
        <f t="shared" si="12"/>
        <v>ok</v>
      </c>
      <c r="L92" s="1" t="str">
        <f t="shared" si="13"/>
        <v>ok</v>
      </c>
      <c r="M92" t="str">
        <f t="shared" si="14"/>
        <v>Long Jump</v>
      </c>
      <c r="N92" t="str">
        <f t="shared" si="15"/>
        <v>Abi MossLong Jump</v>
      </c>
      <c r="O92" s="2">
        <f t="shared" si="17"/>
        <v>4.66</v>
      </c>
      <c r="P92">
        <f t="shared" si="16"/>
        <v>2</v>
      </c>
    </row>
    <row r="93" spans="1:16">
      <c r="D93">
        <f t="shared" si="18"/>
        <v>4</v>
      </c>
      <c r="E93">
        <v>173</v>
      </c>
      <c r="F93" t="s">
        <v>38</v>
      </c>
      <c r="G93" t="s">
        <v>28</v>
      </c>
      <c r="H93" t="s">
        <v>9</v>
      </c>
      <c r="I93" t="s">
        <v>26</v>
      </c>
      <c r="J93">
        <v>4</v>
      </c>
      <c r="K93" s="1" t="str">
        <f t="shared" si="12"/>
        <v>ok</v>
      </c>
      <c r="L93" s="1" t="str">
        <f t="shared" si="13"/>
        <v>ok</v>
      </c>
      <c r="M93" t="str">
        <f t="shared" si="14"/>
        <v>Long Jump</v>
      </c>
      <c r="N93" t="str">
        <f t="shared" si="15"/>
        <v>Molly ParkerLong Jump</v>
      </c>
      <c r="O93" s="2">
        <f t="shared" si="17"/>
        <v>4</v>
      </c>
      <c r="P93">
        <f t="shared" si="16"/>
        <v>3</v>
      </c>
    </row>
    <row r="94" spans="1:16">
      <c r="D94">
        <f t="shared" si="18"/>
        <v>5</v>
      </c>
      <c r="E94">
        <v>170</v>
      </c>
      <c r="F94" t="s">
        <v>34</v>
      </c>
      <c r="G94" t="s">
        <v>28</v>
      </c>
      <c r="H94" t="s">
        <v>9</v>
      </c>
      <c r="I94" t="s">
        <v>10</v>
      </c>
      <c r="J94">
        <v>3.47</v>
      </c>
      <c r="K94" s="1" t="str">
        <f t="shared" si="12"/>
        <v>ok</v>
      </c>
      <c r="L94" s="1" t="str">
        <f t="shared" si="13"/>
        <v>ok</v>
      </c>
      <c r="M94" t="str">
        <f t="shared" si="14"/>
        <v>Long Jump</v>
      </c>
      <c r="N94" t="str">
        <f t="shared" si="15"/>
        <v>Lilly ThornhillLong Jump</v>
      </c>
      <c r="O94" s="2">
        <f t="shared" si="17"/>
        <v>3.47</v>
      </c>
      <c r="P94">
        <f t="shared" si="16"/>
        <v>4</v>
      </c>
    </row>
    <row r="95" spans="1:16">
      <c r="D95">
        <f t="shared" si="18"/>
        <v>0</v>
      </c>
      <c r="K95" s="1" t="str">
        <f t="shared" si="12"/>
        <v>blank</v>
      </c>
      <c r="L95" s="1" t="str">
        <f t="shared" si="13"/>
        <v>blank</v>
      </c>
      <c r="M95" t="str">
        <f t="shared" si="14"/>
        <v>Long Jump</v>
      </c>
      <c r="N95" t="str">
        <f t="shared" si="15"/>
        <v>Long Jump</v>
      </c>
      <c r="O95" s="2">
        <f t="shared" si="17"/>
        <v>0</v>
      </c>
      <c r="P95">
        <f t="shared" si="16"/>
        <v>1</v>
      </c>
    </row>
    <row r="96" spans="1:16">
      <c r="A96" t="s">
        <v>108</v>
      </c>
      <c r="B96" t="s">
        <v>28</v>
      </c>
      <c r="C96" t="s">
        <v>181</v>
      </c>
      <c r="D96">
        <f t="shared" si="18"/>
        <v>1</v>
      </c>
      <c r="E96">
        <v>934</v>
      </c>
      <c r="F96" t="s">
        <v>107</v>
      </c>
      <c r="G96" t="s">
        <v>28</v>
      </c>
      <c r="H96" t="s">
        <v>108</v>
      </c>
      <c r="I96" t="s">
        <v>62</v>
      </c>
      <c r="J96">
        <v>6.89</v>
      </c>
      <c r="K96" s="1" t="str">
        <f t="shared" si="12"/>
        <v>ok</v>
      </c>
      <c r="L96" s="1" t="str">
        <f t="shared" si="13"/>
        <v>ok</v>
      </c>
      <c r="M96" t="str">
        <f t="shared" si="14"/>
        <v>Shot</v>
      </c>
      <c r="N96" t="str">
        <f t="shared" si="15"/>
        <v>Maisie HoldsworthShot</v>
      </c>
      <c r="O96" s="2">
        <f t="shared" si="17"/>
        <v>6.89</v>
      </c>
      <c r="P96">
        <f t="shared" si="16"/>
        <v>1</v>
      </c>
    </row>
    <row r="97" spans="1:16">
      <c r="D97">
        <f t="shared" si="18"/>
        <v>2</v>
      </c>
      <c r="E97">
        <v>940</v>
      </c>
      <c r="F97" t="s">
        <v>114</v>
      </c>
      <c r="G97" t="s">
        <v>28</v>
      </c>
      <c r="H97" t="s">
        <v>108</v>
      </c>
      <c r="I97" t="s">
        <v>33</v>
      </c>
      <c r="J97">
        <v>6.84</v>
      </c>
      <c r="K97" s="1" t="str">
        <f t="shared" si="12"/>
        <v>ok</v>
      </c>
      <c r="L97" s="1" t="str">
        <f t="shared" si="13"/>
        <v>ok</v>
      </c>
      <c r="M97" t="str">
        <f t="shared" si="14"/>
        <v>Shot</v>
      </c>
      <c r="N97" t="str">
        <f t="shared" si="15"/>
        <v>Emily CooteShot</v>
      </c>
      <c r="O97" s="2">
        <f t="shared" si="17"/>
        <v>6.84</v>
      </c>
      <c r="P97">
        <f t="shared" si="16"/>
        <v>2</v>
      </c>
    </row>
    <row r="98" spans="1:16">
      <c r="D98">
        <f t="shared" si="18"/>
        <v>3</v>
      </c>
      <c r="E98">
        <v>939</v>
      </c>
      <c r="F98" t="s">
        <v>113</v>
      </c>
      <c r="G98" t="s">
        <v>28</v>
      </c>
      <c r="H98" t="s">
        <v>108</v>
      </c>
      <c r="I98" t="s">
        <v>17</v>
      </c>
      <c r="J98">
        <v>4.18</v>
      </c>
      <c r="K98" s="1" t="str">
        <f t="shared" ref="K98:K129" si="19">IF(F98="","blank",IF(ISNA(VLOOKUP(F98,Entry_names,1,FALSE)),"error","ok"))</f>
        <v>ok</v>
      </c>
      <c r="L98" s="1" t="str">
        <f t="shared" ref="L98:L129" si="20">IF(F98="","blank",IF(VLOOKUP(F98,Entry_names,20,FALSE)=H98,"ok","error"))</f>
        <v>ok</v>
      </c>
      <c r="M98" t="str">
        <f t="shared" ref="M98:M129" si="21">IF(C98="",M97,C98)</f>
        <v>Shot</v>
      </c>
      <c r="N98" t="str">
        <f t="shared" ref="N98:N129" si="22">F98&amp;M98</f>
        <v>Indi Harrison-RuddockShot</v>
      </c>
      <c r="O98" s="2">
        <f t="shared" si="17"/>
        <v>4.18</v>
      </c>
      <c r="P98">
        <f t="shared" si="16"/>
        <v>3</v>
      </c>
    </row>
    <row r="99" spans="1:16">
      <c r="D99">
        <f t="shared" si="18"/>
        <v>4</v>
      </c>
      <c r="E99">
        <v>937</v>
      </c>
      <c r="F99" t="s">
        <v>111</v>
      </c>
      <c r="G99" t="s">
        <v>28</v>
      </c>
      <c r="H99" t="s">
        <v>108</v>
      </c>
      <c r="I99" t="s">
        <v>82</v>
      </c>
      <c r="J99">
        <v>3.59</v>
      </c>
      <c r="K99" s="1" t="str">
        <f t="shared" si="19"/>
        <v>ok</v>
      </c>
      <c r="L99" s="1" t="str">
        <f t="shared" si="20"/>
        <v>ok</v>
      </c>
      <c r="M99" t="str">
        <f t="shared" si="21"/>
        <v>Shot</v>
      </c>
      <c r="N99" t="str">
        <f t="shared" si="22"/>
        <v>Ada McGarrigleShot</v>
      </c>
      <c r="O99" s="2">
        <f t="shared" si="17"/>
        <v>3.59</v>
      </c>
      <c r="P99">
        <f t="shared" si="16"/>
        <v>4</v>
      </c>
    </row>
    <row r="100" spans="1:16">
      <c r="D100">
        <f t="shared" si="18"/>
        <v>5</v>
      </c>
      <c r="E100">
        <v>936</v>
      </c>
      <c r="F100" t="s">
        <v>110</v>
      </c>
      <c r="G100" t="s">
        <v>28</v>
      </c>
      <c r="H100" t="s">
        <v>108</v>
      </c>
      <c r="I100" t="s">
        <v>62</v>
      </c>
      <c r="J100">
        <v>3.17</v>
      </c>
      <c r="K100" s="1" t="str">
        <f t="shared" si="19"/>
        <v>ok</v>
      </c>
      <c r="L100" s="1" t="str">
        <f t="shared" si="20"/>
        <v>ok</v>
      </c>
      <c r="M100" t="str">
        <f t="shared" si="21"/>
        <v>Shot</v>
      </c>
      <c r="N100" t="str">
        <f t="shared" si="22"/>
        <v>Zoe HawksbeeShot</v>
      </c>
      <c r="O100" s="2">
        <f t="shared" si="17"/>
        <v>3.17</v>
      </c>
      <c r="P100">
        <f t="shared" si="16"/>
        <v>5</v>
      </c>
    </row>
    <row r="101" spans="1:16">
      <c r="D101">
        <f t="shared" si="18"/>
        <v>0</v>
      </c>
      <c r="K101" s="1" t="str">
        <f t="shared" si="19"/>
        <v>blank</v>
      </c>
      <c r="L101" s="1" t="str">
        <f t="shared" si="20"/>
        <v>blank</v>
      </c>
      <c r="M101" t="str">
        <f t="shared" si="21"/>
        <v>Shot</v>
      </c>
      <c r="N101" t="str">
        <f t="shared" si="22"/>
        <v>Shot</v>
      </c>
      <c r="O101" s="2">
        <f t="shared" si="17"/>
        <v>0</v>
      </c>
      <c r="P101">
        <f t="shared" si="16"/>
        <v>1</v>
      </c>
    </row>
    <row r="102" spans="1:16">
      <c r="A102" t="s">
        <v>108</v>
      </c>
      <c r="B102" t="s">
        <v>1</v>
      </c>
      <c r="C102" t="s">
        <v>181</v>
      </c>
      <c r="D102">
        <f t="shared" si="18"/>
        <v>1</v>
      </c>
      <c r="E102">
        <v>947</v>
      </c>
      <c r="F102" t="s">
        <v>122</v>
      </c>
      <c r="G102" t="s">
        <v>1</v>
      </c>
      <c r="H102" t="s">
        <v>108</v>
      </c>
      <c r="I102" t="s">
        <v>17</v>
      </c>
      <c r="J102">
        <v>6.87</v>
      </c>
      <c r="K102" s="1" t="str">
        <f t="shared" si="19"/>
        <v>ok</v>
      </c>
      <c r="L102" s="1" t="str">
        <f t="shared" si="20"/>
        <v>ok</v>
      </c>
      <c r="M102" t="str">
        <f t="shared" si="21"/>
        <v>Shot</v>
      </c>
      <c r="N102" t="str">
        <f t="shared" si="22"/>
        <v>Arthur SimpsonShot</v>
      </c>
      <c r="O102" s="2">
        <f t="shared" si="17"/>
        <v>6.87</v>
      </c>
      <c r="P102">
        <f t="shared" si="16"/>
        <v>1</v>
      </c>
    </row>
    <row r="103" spans="1:16">
      <c r="D103">
        <f t="shared" si="18"/>
        <v>2</v>
      </c>
      <c r="E103">
        <v>949</v>
      </c>
      <c r="F103" t="s">
        <v>124</v>
      </c>
      <c r="G103" t="s">
        <v>1</v>
      </c>
      <c r="H103" t="s">
        <v>108</v>
      </c>
      <c r="I103" t="s">
        <v>17</v>
      </c>
      <c r="J103">
        <v>5.93</v>
      </c>
      <c r="K103" s="1" t="str">
        <f t="shared" si="19"/>
        <v>ok</v>
      </c>
      <c r="L103" s="1" t="str">
        <f t="shared" si="20"/>
        <v>ok</v>
      </c>
      <c r="M103" t="str">
        <f t="shared" si="21"/>
        <v>Shot</v>
      </c>
      <c r="N103" t="str">
        <f t="shared" si="22"/>
        <v>Knowledge JonusaShot</v>
      </c>
      <c r="O103" s="2">
        <f t="shared" si="17"/>
        <v>5.93</v>
      </c>
      <c r="P103">
        <f t="shared" si="16"/>
        <v>2</v>
      </c>
    </row>
    <row r="104" spans="1:16">
      <c r="D104">
        <f t="shared" si="18"/>
        <v>3</v>
      </c>
      <c r="E104">
        <v>944</v>
      </c>
      <c r="F104" t="s">
        <v>119</v>
      </c>
      <c r="G104" t="s">
        <v>1</v>
      </c>
      <c r="H104" t="s">
        <v>108</v>
      </c>
      <c r="I104" t="s">
        <v>68</v>
      </c>
      <c r="J104">
        <v>5.64</v>
      </c>
      <c r="K104" s="1" t="str">
        <f t="shared" si="19"/>
        <v>ok</v>
      </c>
      <c r="L104" s="1" t="str">
        <f t="shared" si="20"/>
        <v>ok</v>
      </c>
      <c r="M104" t="str">
        <f t="shared" si="21"/>
        <v>Shot</v>
      </c>
      <c r="N104" t="str">
        <f t="shared" si="22"/>
        <v>Joshua MyersShot</v>
      </c>
      <c r="O104" s="2">
        <f t="shared" si="17"/>
        <v>5.64</v>
      </c>
      <c r="P104">
        <f t="shared" si="16"/>
        <v>3</v>
      </c>
    </row>
    <row r="105" spans="1:16">
      <c r="D105">
        <f t="shared" si="18"/>
        <v>4</v>
      </c>
      <c r="E105">
        <v>959</v>
      </c>
      <c r="F105" t="s">
        <v>134</v>
      </c>
      <c r="G105" t="s">
        <v>1</v>
      </c>
      <c r="H105" t="s">
        <v>108</v>
      </c>
      <c r="I105" t="s">
        <v>10</v>
      </c>
      <c r="J105">
        <v>5.47</v>
      </c>
      <c r="K105" s="1" t="str">
        <f t="shared" si="19"/>
        <v>ok</v>
      </c>
      <c r="L105" s="1" t="str">
        <f t="shared" si="20"/>
        <v>ok</v>
      </c>
      <c r="M105" t="str">
        <f t="shared" si="21"/>
        <v>Shot</v>
      </c>
      <c r="N105" t="str">
        <f t="shared" si="22"/>
        <v>Luca McMullenShot</v>
      </c>
      <c r="O105" s="2">
        <f t="shared" si="17"/>
        <v>5.47</v>
      </c>
      <c r="P105">
        <f t="shared" si="16"/>
        <v>4</v>
      </c>
    </row>
    <row r="106" spans="1:16">
      <c r="D106">
        <f t="shared" si="18"/>
        <v>5</v>
      </c>
      <c r="E106">
        <v>957</v>
      </c>
      <c r="F106" t="s">
        <v>132</v>
      </c>
      <c r="G106" t="s">
        <v>1</v>
      </c>
      <c r="H106" t="s">
        <v>108</v>
      </c>
      <c r="I106" t="s">
        <v>24</v>
      </c>
      <c r="J106">
        <v>5.23</v>
      </c>
      <c r="K106" s="1" t="str">
        <f t="shared" si="19"/>
        <v>ok</v>
      </c>
      <c r="L106" s="1" t="str">
        <f t="shared" si="20"/>
        <v>ok</v>
      </c>
      <c r="M106" t="str">
        <f t="shared" si="21"/>
        <v>Shot</v>
      </c>
      <c r="N106" t="str">
        <f t="shared" si="22"/>
        <v>Nickolas PiliponisShot</v>
      </c>
      <c r="O106" s="2">
        <f t="shared" si="17"/>
        <v>5.23</v>
      </c>
      <c r="P106">
        <f t="shared" si="16"/>
        <v>5</v>
      </c>
    </row>
    <row r="107" spans="1:16">
      <c r="D107">
        <f t="shared" si="18"/>
        <v>6</v>
      </c>
      <c r="E107">
        <v>945</v>
      </c>
      <c r="F107" t="s">
        <v>120</v>
      </c>
      <c r="G107" t="s">
        <v>1</v>
      </c>
      <c r="H107" t="s">
        <v>108</v>
      </c>
      <c r="I107" t="s">
        <v>17</v>
      </c>
      <c r="J107">
        <v>4.6100000000000003</v>
      </c>
      <c r="K107" s="1" t="str">
        <f t="shared" si="19"/>
        <v>ok</v>
      </c>
      <c r="L107" s="1" t="str">
        <f t="shared" si="20"/>
        <v>ok</v>
      </c>
      <c r="M107" t="str">
        <f t="shared" si="21"/>
        <v>Shot</v>
      </c>
      <c r="N107" t="str">
        <f t="shared" si="22"/>
        <v>Harry JacksonShot</v>
      </c>
      <c r="O107" s="2">
        <f t="shared" si="17"/>
        <v>4.6100000000000003</v>
      </c>
      <c r="P107">
        <f t="shared" si="16"/>
        <v>6</v>
      </c>
    </row>
    <row r="108" spans="1:16">
      <c r="D108">
        <f t="shared" si="18"/>
        <v>7</v>
      </c>
      <c r="E108">
        <v>951</v>
      </c>
      <c r="F108" t="s">
        <v>126</v>
      </c>
      <c r="G108" t="s">
        <v>1</v>
      </c>
      <c r="H108" t="s">
        <v>108</v>
      </c>
      <c r="I108" t="s">
        <v>17</v>
      </c>
      <c r="J108">
        <v>4.5599999999999996</v>
      </c>
      <c r="K108" s="1" t="str">
        <f t="shared" si="19"/>
        <v>ok</v>
      </c>
      <c r="L108" s="1" t="str">
        <f t="shared" si="20"/>
        <v>ok</v>
      </c>
      <c r="M108" t="str">
        <f t="shared" si="21"/>
        <v>Shot</v>
      </c>
      <c r="N108" t="str">
        <f t="shared" si="22"/>
        <v>Harley StringerShot</v>
      </c>
      <c r="O108" s="2">
        <f t="shared" si="17"/>
        <v>4.5599999999999996</v>
      </c>
      <c r="P108">
        <f t="shared" si="16"/>
        <v>7</v>
      </c>
    </row>
    <row r="109" spans="1:16">
      <c r="D109">
        <f t="shared" si="18"/>
        <v>8</v>
      </c>
      <c r="E109">
        <v>950</v>
      </c>
      <c r="F109" t="s">
        <v>125</v>
      </c>
      <c r="G109" t="s">
        <v>1</v>
      </c>
      <c r="H109" t="s">
        <v>108</v>
      </c>
      <c r="I109" t="s">
        <v>24</v>
      </c>
      <c r="J109">
        <v>4.17</v>
      </c>
      <c r="K109" s="1" t="str">
        <f t="shared" si="19"/>
        <v>ok</v>
      </c>
      <c r="L109" s="1" t="str">
        <f t="shared" si="20"/>
        <v>ok</v>
      </c>
      <c r="M109" t="str">
        <f t="shared" si="21"/>
        <v>Shot</v>
      </c>
      <c r="N109" t="str">
        <f t="shared" si="22"/>
        <v>Ruaidri HylandShot</v>
      </c>
      <c r="O109" s="2">
        <f t="shared" si="17"/>
        <v>4.17</v>
      </c>
      <c r="P109">
        <f t="shared" si="16"/>
        <v>8</v>
      </c>
    </row>
    <row r="110" spans="1:16">
      <c r="D110">
        <f t="shared" si="18"/>
        <v>9</v>
      </c>
      <c r="E110">
        <v>962</v>
      </c>
      <c r="F110" t="s">
        <v>137</v>
      </c>
      <c r="G110" t="s">
        <v>1</v>
      </c>
      <c r="H110" t="s">
        <v>108</v>
      </c>
      <c r="I110" t="s">
        <v>17</v>
      </c>
      <c r="J110">
        <v>4.09</v>
      </c>
      <c r="K110" s="1" t="str">
        <f t="shared" si="19"/>
        <v>ok</v>
      </c>
      <c r="L110" s="1" t="str">
        <f t="shared" si="20"/>
        <v>ok</v>
      </c>
      <c r="M110" t="str">
        <f t="shared" si="21"/>
        <v>Shot</v>
      </c>
      <c r="N110" t="str">
        <f t="shared" si="22"/>
        <v>Isaac ShawShot</v>
      </c>
      <c r="O110" s="2">
        <f t="shared" si="17"/>
        <v>4.09</v>
      </c>
      <c r="P110">
        <f t="shared" si="16"/>
        <v>9</v>
      </c>
    </row>
    <row r="111" spans="1:16">
      <c r="D111">
        <f t="shared" si="18"/>
        <v>10</v>
      </c>
      <c r="E111">
        <v>946</v>
      </c>
      <c r="F111" t="s">
        <v>121</v>
      </c>
      <c r="G111" t="s">
        <v>1</v>
      </c>
      <c r="H111" t="s">
        <v>108</v>
      </c>
      <c r="I111" t="s">
        <v>17</v>
      </c>
      <c r="J111">
        <v>4.0199999999999996</v>
      </c>
      <c r="K111" s="1" t="str">
        <f t="shared" si="19"/>
        <v>ok</v>
      </c>
      <c r="L111" s="1" t="str">
        <f t="shared" si="20"/>
        <v>ok</v>
      </c>
      <c r="M111" t="str">
        <f t="shared" si="21"/>
        <v>Shot</v>
      </c>
      <c r="N111" t="str">
        <f t="shared" si="22"/>
        <v>Thomas JacksonShot</v>
      </c>
      <c r="O111" s="2">
        <f t="shared" si="17"/>
        <v>4.0199999999999996</v>
      </c>
      <c r="P111">
        <f t="shared" si="16"/>
        <v>10</v>
      </c>
    </row>
    <row r="112" spans="1:16">
      <c r="D112">
        <f t="shared" si="18"/>
        <v>11</v>
      </c>
      <c r="E112">
        <v>958</v>
      </c>
      <c r="F112" t="s">
        <v>133</v>
      </c>
      <c r="G112" t="s">
        <v>1</v>
      </c>
      <c r="H112" t="s">
        <v>108</v>
      </c>
      <c r="I112" t="s">
        <v>62</v>
      </c>
      <c r="J112">
        <v>4.01</v>
      </c>
      <c r="K112" s="1" t="str">
        <f t="shared" si="19"/>
        <v>ok</v>
      </c>
      <c r="L112" s="1" t="str">
        <f t="shared" si="20"/>
        <v>ok</v>
      </c>
      <c r="M112" t="str">
        <f t="shared" si="21"/>
        <v>Shot</v>
      </c>
      <c r="N112" t="str">
        <f t="shared" si="22"/>
        <v>Billy FieldingShot</v>
      </c>
      <c r="O112" s="2">
        <f t="shared" si="17"/>
        <v>4.01</v>
      </c>
      <c r="P112">
        <f t="shared" si="16"/>
        <v>11</v>
      </c>
    </row>
    <row r="113" spans="1:16">
      <c r="D113">
        <f t="shared" si="18"/>
        <v>12</v>
      </c>
      <c r="E113">
        <v>955</v>
      </c>
      <c r="F113" t="s">
        <v>130</v>
      </c>
      <c r="G113" t="s">
        <v>1</v>
      </c>
      <c r="H113" t="s">
        <v>108</v>
      </c>
      <c r="I113" t="s">
        <v>62</v>
      </c>
      <c r="J113">
        <v>3.98</v>
      </c>
      <c r="K113" s="1" t="str">
        <f t="shared" si="19"/>
        <v>ok</v>
      </c>
      <c r="L113" s="1" t="str">
        <f t="shared" si="20"/>
        <v>ok</v>
      </c>
      <c r="M113" t="str">
        <f t="shared" si="21"/>
        <v>Shot</v>
      </c>
      <c r="N113" t="str">
        <f t="shared" si="22"/>
        <v>Joel RobinsonShot</v>
      </c>
      <c r="O113" s="2">
        <f t="shared" si="17"/>
        <v>3.98</v>
      </c>
      <c r="P113">
        <f t="shared" si="16"/>
        <v>12</v>
      </c>
    </row>
    <row r="114" spans="1:16">
      <c r="D114">
        <f t="shared" si="18"/>
        <v>13</v>
      </c>
      <c r="E114">
        <v>953</v>
      </c>
      <c r="F114" t="s">
        <v>128</v>
      </c>
      <c r="G114" t="s">
        <v>1</v>
      </c>
      <c r="H114" t="s">
        <v>108</v>
      </c>
      <c r="I114" t="s">
        <v>24</v>
      </c>
      <c r="J114">
        <v>3.88</v>
      </c>
      <c r="K114" s="1" t="str">
        <f t="shared" si="19"/>
        <v>ok</v>
      </c>
      <c r="L114" s="1" t="str">
        <f t="shared" si="20"/>
        <v>ok</v>
      </c>
      <c r="M114" t="str">
        <f t="shared" si="21"/>
        <v>Shot</v>
      </c>
      <c r="N114" t="str">
        <f t="shared" si="22"/>
        <v>Samuel BaptyShot</v>
      </c>
      <c r="O114" s="2">
        <f t="shared" si="17"/>
        <v>3.88</v>
      </c>
      <c r="P114">
        <f t="shared" si="16"/>
        <v>13</v>
      </c>
    </row>
    <row r="115" spans="1:16">
      <c r="D115">
        <f t="shared" si="18"/>
        <v>14</v>
      </c>
      <c r="E115">
        <v>952</v>
      </c>
      <c r="F115" t="s">
        <v>127</v>
      </c>
      <c r="G115" t="s">
        <v>1</v>
      </c>
      <c r="H115" t="s">
        <v>108</v>
      </c>
      <c r="I115" t="s">
        <v>17</v>
      </c>
      <c r="J115">
        <v>2.2400000000000002</v>
      </c>
      <c r="K115" s="1" t="str">
        <f t="shared" si="19"/>
        <v>ok</v>
      </c>
      <c r="L115" s="1" t="str">
        <f t="shared" si="20"/>
        <v>ok</v>
      </c>
      <c r="M115" t="str">
        <f t="shared" si="21"/>
        <v>Shot</v>
      </c>
      <c r="N115" t="str">
        <f t="shared" si="22"/>
        <v>Isaac FordShot</v>
      </c>
      <c r="O115" s="2">
        <f t="shared" si="17"/>
        <v>2.2400000000000002</v>
      </c>
      <c r="P115">
        <f t="shared" si="16"/>
        <v>14</v>
      </c>
    </row>
    <row r="116" spans="1:16">
      <c r="D116">
        <f t="shared" si="18"/>
        <v>0</v>
      </c>
      <c r="K116" s="1" t="str">
        <f t="shared" si="19"/>
        <v>blank</v>
      </c>
      <c r="L116" s="1" t="str">
        <f t="shared" si="20"/>
        <v>blank</v>
      </c>
      <c r="M116" t="str">
        <f t="shared" si="21"/>
        <v>Shot</v>
      </c>
      <c r="N116" t="str">
        <f t="shared" si="22"/>
        <v>Shot</v>
      </c>
      <c r="O116" s="2">
        <f t="shared" ref="O116:O147" si="23">IF(AND(J116=J115,D116&lt;&gt;D115),O115-0.0001,J116)</f>
        <v>0</v>
      </c>
      <c r="P116">
        <f t="shared" si="16"/>
        <v>1</v>
      </c>
    </row>
    <row r="117" spans="1:16">
      <c r="A117" t="s">
        <v>65</v>
      </c>
      <c r="B117" t="s">
        <v>28</v>
      </c>
      <c r="C117" t="s">
        <v>181</v>
      </c>
      <c r="D117">
        <f t="shared" si="18"/>
        <v>1</v>
      </c>
      <c r="E117">
        <v>907</v>
      </c>
      <c r="F117" t="s">
        <v>77</v>
      </c>
      <c r="G117" t="s">
        <v>28</v>
      </c>
      <c r="H117" t="s">
        <v>65</v>
      </c>
      <c r="I117" t="s">
        <v>37</v>
      </c>
      <c r="J117">
        <v>9.07</v>
      </c>
      <c r="K117" s="1" t="str">
        <f t="shared" si="19"/>
        <v>ok</v>
      </c>
      <c r="L117" s="1" t="str">
        <f t="shared" si="20"/>
        <v>ok</v>
      </c>
      <c r="M117" t="str">
        <f t="shared" si="21"/>
        <v>Shot</v>
      </c>
      <c r="N117" t="str">
        <f t="shared" si="22"/>
        <v>Summer BiggsShot</v>
      </c>
      <c r="O117" s="2">
        <f t="shared" si="23"/>
        <v>9.07</v>
      </c>
      <c r="P117">
        <f t="shared" si="16"/>
        <v>1</v>
      </c>
    </row>
    <row r="118" spans="1:16">
      <c r="D118">
        <f t="shared" si="18"/>
        <v>2</v>
      </c>
      <c r="E118">
        <v>918</v>
      </c>
      <c r="F118" t="s">
        <v>90</v>
      </c>
      <c r="G118" t="s">
        <v>28</v>
      </c>
      <c r="H118" t="s">
        <v>65</v>
      </c>
      <c r="I118" t="s">
        <v>12</v>
      </c>
      <c r="J118">
        <v>6.27</v>
      </c>
      <c r="K118" s="1" t="str">
        <f t="shared" si="19"/>
        <v>ok</v>
      </c>
      <c r="L118" s="1" t="str">
        <f t="shared" si="20"/>
        <v>ok</v>
      </c>
      <c r="M118" t="str">
        <f t="shared" si="21"/>
        <v>Shot</v>
      </c>
      <c r="N118" t="str">
        <f t="shared" si="22"/>
        <v>Sophie WatkinsShot</v>
      </c>
      <c r="O118" s="2">
        <f t="shared" si="23"/>
        <v>6.27</v>
      </c>
      <c r="P118">
        <f t="shared" si="16"/>
        <v>2</v>
      </c>
    </row>
    <row r="119" spans="1:16">
      <c r="D119">
        <f t="shared" si="18"/>
        <v>3</v>
      </c>
      <c r="E119">
        <v>914</v>
      </c>
      <c r="F119" t="s">
        <v>86</v>
      </c>
      <c r="G119" t="s">
        <v>28</v>
      </c>
      <c r="H119" t="s">
        <v>65</v>
      </c>
      <c r="I119" t="s">
        <v>52</v>
      </c>
      <c r="J119">
        <v>6.21</v>
      </c>
      <c r="K119" s="1" t="str">
        <f t="shared" si="19"/>
        <v>ok</v>
      </c>
      <c r="L119" s="1" t="str">
        <f t="shared" si="20"/>
        <v>ok</v>
      </c>
      <c r="M119" t="str">
        <f t="shared" si="21"/>
        <v>Shot</v>
      </c>
      <c r="N119" t="str">
        <f t="shared" si="22"/>
        <v>Sienna LavineShot</v>
      </c>
      <c r="O119" s="2">
        <f t="shared" si="23"/>
        <v>6.21</v>
      </c>
      <c r="P119">
        <f t="shared" si="16"/>
        <v>3</v>
      </c>
    </row>
    <row r="120" spans="1:16">
      <c r="D120">
        <f t="shared" si="18"/>
        <v>4</v>
      </c>
      <c r="E120">
        <v>968</v>
      </c>
      <c r="F120" t="s">
        <v>81</v>
      </c>
      <c r="G120" t="s">
        <v>28</v>
      </c>
      <c r="H120" t="s">
        <v>65</v>
      </c>
      <c r="I120" t="s">
        <v>82</v>
      </c>
      <c r="J120">
        <v>5.83</v>
      </c>
      <c r="K120" s="1" t="str">
        <f t="shared" si="19"/>
        <v>ok</v>
      </c>
      <c r="L120" s="1" t="str">
        <f t="shared" si="20"/>
        <v>ok</v>
      </c>
      <c r="M120" t="str">
        <f t="shared" si="21"/>
        <v>Shot</v>
      </c>
      <c r="N120" t="str">
        <f t="shared" si="22"/>
        <v>Essie McGarrigleShot</v>
      </c>
      <c r="O120" s="2">
        <f t="shared" si="23"/>
        <v>5.83</v>
      </c>
      <c r="P120">
        <f t="shared" si="16"/>
        <v>4</v>
      </c>
    </row>
    <row r="121" spans="1:16">
      <c r="D121">
        <f t="shared" si="18"/>
        <v>5</v>
      </c>
      <c r="E121">
        <v>916</v>
      </c>
      <c r="F121" t="s">
        <v>88</v>
      </c>
      <c r="G121" t="s">
        <v>28</v>
      </c>
      <c r="H121" t="s">
        <v>65</v>
      </c>
      <c r="I121" t="s">
        <v>17</v>
      </c>
      <c r="J121">
        <v>5.55</v>
      </c>
      <c r="K121" s="1" t="str">
        <f t="shared" si="19"/>
        <v>ok</v>
      </c>
      <c r="L121" s="1" t="str">
        <f t="shared" si="20"/>
        <v>ok</v>
      </c>
      <c r="M121" t="str">
        <f t="shared" si="21"/>
        <v>Shot</v>
      </c>
      <c r="N121" t="str">
        <f t="shared" si="22"/>
        <v>Hannah AdamShot</v>
      </c>
      <c r="O121" s="2">
        <f t="shared" si="23"/>
        <v>5.55</v>
      </c>
      <c r="P121">
        <f t="shared" si="16"/>
        <v>5</v>
      </c>
    </row>
    <row r="122" spans="1:16">
      <c r="D122">
        <f t="shared" si="18"/>
        <v>6</v>
      </c>
      <c r="E122">
        <v>902</v>
      </c>
      <c r="F122" t="s">
        <v>72</v>
      </c>
      <c r="G122" t="s">
        <v>28</v>
      </c>
      <c r="H122" t="s">
        <v>65</v>
      </c>
      <c r="I122" t="s">
        <v>17</v>
      </c>
      <c r="J122">
        <v>5.52</v>
      </c>
      <c r="K122" s="1" t="str">
        <f t="shared" si="19"/>
        <v>ok</v>
      </c>
      <c r="L122" s="1" t="str">
        <f t="shared" si="20"/>
        <v>ok</v>
      </c>
      <c r="M122" t="str">
        <f t="shared" si="21"/>
        <v>Shot</v>
      </c>
      <c r="N122" t="str">
        <f t="shared" si="22"/>
        <v>Grace TorossianShot</v>
      </c>
      <c r="O122" s="2">
        <f t="shared" si="23"/>
        <v>5.52</v>
      </c>
      <c r="P122">
        <f t="shared" si="16"/>
        <v>6</v>
      </c>
    </row>
    <row r="123" spans="1:16">
      <c r="D123">
        <f t="shared" si="18"/>
        <v>7</v>
      </c>
      <c r="E123">
        <v>908</v>
      </c>
      <c r="F123" t="s">
        <v>78</v>
      </c>
      <c r="G123" t="s">
        <v>28</v>
      </c>
      <c r="H123" t="s">
        <v>65</v>
      </c>
      <c r="I123" t="s">
        <v>79</v>
      </c>
      <c r="J123">
        <v>5.5</v>
      </c>
      <c r="K123" s="1" t="str">
        <f t="shared" si="19"/>
        <v>ok</v>
      </c>
      <c r="L123" s="1" t="str">
        <f t="shared" si="20"/>
        <v>ok</v>
      </c>
      <c r="M123" t="str">
        <f t="shared" si="21"/>
        <v>Shot</v>
      </c>
      <c r="N123" t="str">
        <f t="shared" si="22"/>
        <v>Amelie ColeShot</v>
      </c>
      <c r="O123" s="2">
        <f t="shared" si="23"/>
        <v>5.5</v>
      </c>
      <c r="P123">
        <f t="shared" si="16"/>
        <v>7</v>
      </c>
    </row>
    <row r="124" spans="1:16">
      <c r="D124">
        <f t="shared" si="18"/>
        <v>8</v>
      </c>
      <c r="E124">
        <v>906</v>
      </c>
      <c r="F124" t="s">
        <v>76</v>
      </c>
      <c r="G124" t="s">
        <v>28</v>
      </c>
      <c r="H124" t="s">
        <v>65</v>
      </c>
      <c r="I124" t="s">
        <v>17</v>
      </c>
      <c r="J124">
        <v>5.42</v>
      </c>
      <c r="K124" s="1" t="str">
        <f t="shared" si="19"/>
        <v>ok</v>
      </c>
      <c r="L124" s="1" t="str">
        <f t="shared" si="20"/>
        <v>ok</v>
      </c>
      <c r="M124" t="str">
        <f t="shared" si="21"/>
        <v>Shot</v>
      </c>
      <c r="N124" t="str">
        <f t="shared" si="22"/>
        <v>Matilda ShawShot</v>
      </c>
      <c r="O124" s="2">
        <f t="shared" si="23"/>
        <v>5.42</v>
      </c>
      <c r="P124">
        <f t="shared" si="16"/>
        <v>8</v>
      </c>
    </row>
    <row r="125" spans="1:16">
      <c r="D125">
        <f t="shared" si="18"/>
        <v>9</v>
      </c>
      <c r="E125">
        <v>913</v>
      </c>
      <c r="F125" t="s">
        <v>85</v>
      </c>
      <c r="G125" t="s">
        <v>28</v>
      </c>
      <c r="H125" t="s">
        <v>65</v>
      </c>
      <c r="I125" t="s">
        <v>82</v>
      </c>
      <c r="J125">
        <v>5.22</v>
      </c>
      <c r="K125" s="1" t="str">
        <f t="shared" si="19"/>
        <v>ok</v>
      </c>
      <c r="L125" s="1" t="str">
        <f t="shared" si="20"/>
        <v>ok</v>
      </c>
      <c r="M125" t="str">
        <f t="shared" si="21"/>
        <v>Shot</v>
      </c>
      <c r="N125" t="str">
        <f t="shared" si="22"/>
        <v>Martha GibbsShot</v>
      </c>
      <c r="O125" s="2">
        <f t="shared" si="23"/>
        <v>5.22</v>
      </c>
      <c r="P125">
        <f t="shared" si="16"/>
        <v>9</v>
      </c>
    </row>
    <row r="126" spans="1:16">
      <c r="D126">
        <f t="shared" si="18"/>
        <v>10</v>
      </c>
      <c r="E126">
        <v>975</v>
      </c>
      <c r="F126" t="s">
        <v>146</v>
      </c>
      <c r="G126" t="s">
        <v>28</v>
      </c>
      <c r="H126" t="s">
        <v>65</v>
      </c>
      <c r="I126" t="s">
        <v>79</v>
      </c>
      <c r="J126">
        <v>5.0999999999999996</v>
      </c>
      <c r="K126" s="1" t="str">
        <f t="shared" si="19"/>
        <v>ok</v>
      </c>
      <c r="L126" s="1" t="str">
        <f t="shared" si="20"/>
        <v>ok</v>
      </c>
      <c r="M126" t="str">
        <f t="shared" si="21"/>
        <v>Shot</v>
      </c>
      <c r="N126" t="str">
        <f t="shared" si="22"/>
        <v>Holly SwanboroughShot</v>
      </c>
      <c r="O126" s="2">
        <f t="shared" si="23"/>
        <v>5.0999999999999996</v>
      </c>
      <c r="P126">
        <f t="shared" si="16"/>
        <v>10</v>
      </c>
    </row>
    <row r="127" spans="1:16">
      <c r="D127">
        <f t="shared" si="18"/>
        <v>11</v>
      </c>
      <c r="E127">
        <v>915</v>
      </c>
      <c r="F127" t="s">
        <v>87</v>
      </c>
      <c r="G127" t="s">
        <v>28</v>
      </c>
      <c r="H127" t="s">
        <v>65</v>
      </c>
      <c r="I127" t="s">
        <v>82</v>
      </c>
      <c r="J127">
        <v>4.96</v>
      </c>
      <c r="K127" s="1" t="str">
        <f t="shared" si="19"/>
        <v>ok</v>
      </c>
      <c r="L127" s="1" t="str">
        <f t="shared" si="20"/>
        <v>ok</v>
      </c>
      <c r="M127" t="str">
        <f t="shared" si="21"/>
        <v>Shot</v>
      </c>
      <c r="N127" t="str">
        <f t="shared" si="22"/>
        <v>Leticia De JongShot</v>
      </c>
      <c r="O127" s="2">
        <f t="shared" si="23"/>
        <v>4.96</v>
      </c>
      <c r="P127">
        <f t="shared" si="16"/>
        <v>11</v>
      </c>
    </row>
    <row r="128" spans="1:16">
      <c r="D128">
        <f t="shared" si="18"/>
        <v>12</v>
      </c>
      <c r="E128">
        <v>200</v>
      </c>
      <c r="F128" t="s">
        <v>69</v>
      </c>
      <c r="G128" t="s">
        <v>28</v>
      </c>
      <c r="H128" t="s">
        <v>65</v>
      </c>
      <c r="I128" t="s">
        <v>10</v>
      </c>
      <c r="J128">
        <v>4.8</v>
      </c>
      <c r="K128" s="1" t="str">
        <f t="shared" si="19"/>
        <v>ok</v>
      </c>
      <c r="L128" s="1" t="str">
        <f t="shared" si="20"/>
        <v>ok</v>
      </c>
      <c r="M128" t="str">
        <f t="shared" si="21"/>
        <v>Shot</v>
      </c>
      <c r="N128" t="str">
        <f t="shared" si="22"/>
        <v>Ezzie YansanehShot</v>
      </c>
      <c r="O128" s="2">
        <f t="shared" si="23"/>
        <v>4.8</v>
      </c>
      <c r="P128">
        <f t="shared" si="16"/>
        <v>12</v>
      </c>
    </row>
    <row r="129" spans="1:16">
      <c r="D129">
        <f t="shared" si="18"/>
        <v>13</v>
      </c>
      <c r="E129">
        <v>905</v>
      </c>
      <c r="F129" t="s">
        <v>75</v>
      </c>
      <c r="G129" t="s">
        <v>28</v>
      </c>
      <c r="H129" t="s">
        <v>65</v>
      </c>
      <c r="I129" t="s">
        <v>24</v>
      </c>
      <c r="J129">
        <v>4.76</v>
      </c>
      <c r="K129" s="1" t="str">
        <f t="shared" si="19"/>
        <v>ok</v>
      </c>
      <c r="L129" s="1" t="str">
        <f t="shared" si="20"/>
        <v>ok</v>
      </c>
      <c r="M129" t="str">
        <f t="shared" si="21"/>
        <v>Shot</v>
      </c>
      <c r="N129" t="str">
        <f t="shared" si="22"/>
        <v>Gabrielle PiliponisShot</v>
      </c>
      <c r="O129" s="2">
        <f t="shared" si="23"/>
        <v>4.76</v>
      </c>
      <c r="P129">
        <f t="shared" si="16"/>
        <v>13</v>
      </c>
    </row>
    <row r="130" spans="1:16">
      <c r="D130">
        <f t="shared" si="18"/>
        <v>14</v>
      </c>
      <c r="E130">
        <v>972</v>
      </c>
      <c r="F130" t="s">
        <v>142</v>
      </c>
      <c r="G130" t="s">
        <v>28</v>
      </c>
      <c r="H130" t="s">
        <v>65</v>
      </c>
      <c r="I130" t="s">
        <v>143</v>
      </c>
      <c r="J130">
        <v>4.53</v>
      </c>
      <c r="K130" s="1" t="str">
        <f t="shared" ref="K130:K165" si="24">IF(F130="","blank",IF(ISNA(VLOOKUP(F130,Entry_names,1,FALSE)),"error","ok"))</f>
        <v>ok</v>
      </c>
      <c r="L130" s="1" t="str">
        <f t="shared" ref="L130:L165" si="25">IF(F130="","blank",IF(VLOOKUP(F130,Entry_names,20,FALSE)=H130,"ok","error"))</f>
        <v>ok</v>
      </c>
      <c r="M130" t="str">
        <f t="shared" ref="M130:M165" si="26">IF(C130="",M129,C130)</f>
        <v>Shot</v>
      </c>
      <c r="N130" t="str">
        <f t="shared" ref="N130:N161" si="27">F130&amp;M130</f>
        <v>Gabi LauceShot</v>
      </c>
      <c r="O130" s="2">
        <f t="shared" si="23"/>
        <v>4.53</v>
      </c>
      <c r="P130">
        <f t="shared" ref="P130:P165" si="28">COUNTIFS(G$1:G$1000,"="&amp;G130,H$1:H$1000,"="&amp;H130,M$1:M$1000,"="&amp;M130,O$1:O$1000,"&gt;"&amp;O130)+1</f>
        <v>14</v>
      </c>
    </row>
    <row r="131" spans="1:16">
      <c r="D131">
        <f t="shared" si="18"/>
        <v>15</v>
      </c>
      <c r="E131">
        <v>199</v>
      </c>
      <c r="F131" t="s">
        <v>67</v>
      </c>
      <c r="G131" t="s">
        <v>28</v>
      </c>
      <c r="H131" t="s">
        <v>65</v>
      </c>
      <c r="I131" t="s">
        <v>68</v>
      </c>
      <c r="J131">
        <v>4.45</v>
      </c>
      <c r="K131" s="1" t="str">
        <f t="shared" si="24"/>
        <v>ok</v>
      </c>
      <c r="L131" s="1" t="str">
        <f t="shared" si="25"/>
        <v>ok</v>
      </c>
      <c r="M131" t="str">
        <f t="shared" si="26"/>
        <v>Shot</v>
      </c>
      <c r="N131" t="str">
        <f t="shared" si="27"/>
        <v>Lucy HirdShot</v>
      </c>
      <c r="O131" s="2">
        <f t="shared" si="23"/>
        <v>4.45</v>
      </c>
      <c r="P131">
        <f t="shared" si="28"/>
        <v>15</v>
      </c>
    </row>
    <row r="132" spans="1:16">
      <c r="D132">
        <f t="shared" si="18"/>
        <v>16</v>
      </c>
      <c r="E132">
        <v>969</v>
      </c>
      <c r="F132" t="s">
        <v>74</v>
      </c>
      <c r="G132" t="s">
        <v>28</v>
      </c>
      <c r="H132" t="s">
        <v>65</v>
      </c>
      <c r="I132" t="s">
        <v>10</v>
      </c>
      <c r="J132">
        <v>3.42</v>
      </c>
      <c r="K132" s="1" t="str">
        <f t="shared" si="24"/>
        <v>ok</v>
      </c>
      <c r="L132" s="1" t="str">
        <f t="shared" si="25"/>
        <v>ok</v>
      </c>
      <c r="M132" t="str">
        <f t="shared" si="26"/>
        <v>Shot</v>
      </c>
      <c r="N132" t="str">
        <f t="shared" si="27"/>
        <v>Ruby TownsendShot</v>
      </c>
      <c r="O132" s="2">
        <f t="shared" si="23"/>
        <v>3.42</v>
      </c>
      <c r="P132">
        <f t="shared" si="28"/>
        <v>16</v>
      </c>
    </row>
    <row r="133" spans="1:16">
      <c r="D133">
        <f t="shared" si="18"/>
        <v>0</v>
      </c>
      <c r="K133" s="1" t="str">
        <f t="shared" si="24"/>
        <v>blank</v>
      </c>
      <c r="L133" s="1" t="str">
        <f t="shared" si="25"/>
        <v>blank</v>
      </c>
      <c r="M133" t="str">
        <f t="shared" si="26"/>
        <v>Shot</v>
      </c>
      <c r="N133" t="str">
        <f t="shared" si="27"/>
        <v>Shot</v>
      </c>
      <c r="O133" s="2">
        <f t="shared" si="23"/>
        <v>0</v>
      </c>
      <c r="P133">
        <f t="shared" si="28"/>
        <v>1</v>
      </c>
    </row>
    <row r="134" spans="1:16">
      <c r="A134" t="s">
        <v>65</v>
      </c>
      <c r="B134" t="s">
        <v>1</v>
      </c>
      <c r="C134" t="s">
        <v>181</v>
      </c>
      <c r="D134">
        <f t="shared" si="18"/>
        <v>1</v>
      </c>
      <c r="E134">
        <v>931</v>
      </c>
      <c r="F134" t="s">
        <v>104</v>
      </c>
      <c r="G134" t="s">
        <v>1</v>
      </c>
      <c r="H134" t="s">
        <v>65</v>
      </c>
      <c r="I134" t="s">
        <v>17</v>
      </c>
      <c r="J134">
        <v>6.76</v>
      </c>
      <c r="K134" s="1" t="str">
        <f t="shared" si="24"/>
        <v>ok</v>
      </c>
      <c r="L134" s="1" t="str">
        <f t="shared" si="25"/>
        <v>ok</v>
      </c>
      <c r="M134" t="str">
        <f t="shared" si="26"/>
        <v>Shot</v>
      </c>
      <c r="N134" t="str">
        <f t="shared" si="27"/>
        <v>Ethan FordShot</v>
      </c>
      <c r="O134" s="2">
        <f t="shared" si="23"/>
        <v>6.76</v>
      </c>
      <c r="P134">
        <f t="shared" si="28"/>
        <v>1</v>
      </c>
    </row>
    <row r="135" spans="1:16">
      <c r="D135">
        <f t="shared" si="18"/>
        <v>2</v>
      </c>
      <c r="E135">
        <v>961</v>
      </c>
      <c r="F135" t="s">
        <v>136</v>
      </c>
      <c r="G135" t="s">
        <v>1</v>
      </c>
      <c r="H135" t="s">
        <v>65</v>
      </c>
      <c r="I135" t="s">
        <v>17</v>
      </c>
      <c r="J135">
        <v>5.96</v>
      </c>
      <c r="K135" s="1" t="str">
        <f t="shared" si="24"/>
        <v>ok</v>
      </c>
      <c r="L135" s="1" t="str">
        <f t="shared" si="25"/>
        <v>ok</v>
      </c>
      <c r="M135" t="str">
        <f t="shared" si="26"/>
        <v>Shot</v>
      </c>
      <c r="N135" t="str">
        <f t="shared" si="27"/>
        <v>Timothy AkintoluShot</v>
      </c>
      <c r="O135" s="2">
        <f t="shared" si="23"/>
        <v>5.96</v>
      </c>
      <c r="P135">
        <f t="shared" si="28"/>
        <v>2</v>
      </c>
    </row>
    <row r="136" spans="1:16">
      <c r="D136">
        <f t="shared" si="18"/>
        <v>3</v>
      </c>
      <c r="E136">
        <v>925</v>
      </c>
      <c r="F136" t="s">
        <v>97</v>
      </c>
      <c r="G136" t="s">
        <v>1</v>
      </c>
      <c r="H136" t="s">
        <v>65</v>
      </c>
      <c r="I136" t="s">
        <v>68</v>
      </c>
      <c r="J136">
        <v>5.84</v>
      </c>
      <c r="K136" s="1" t="str">
        <f t="shared" si="24"/>
        <v>ok</v>
      </c>
      <c r="L136" s="1" t="str">
        <f t="shared" si="25"/>
        <v>ok</v>
      </c>
      <c r="M136" t="str">
        <f t="shared" si="26"/>
        <v>Shot</v>
      </c>
      <c r="N136" t="str">
        <f t="shared" si="27"/>
        <v>Kieran HirdShot</v>
      </c>
      <c r="O136" s="2">
        <f t="shared" si="23"/>
        <v>5.84</v>
      </c>
      <c r="P136">
        <f t="shared" si="28"/>
        <v>3</v>
      </c>
    </row>
    <row r="137" spans="1:16">
      <c r="D137">
        <f t="shared" si="18"/>
        <v>4</v>
      </c>
      <c r="E137">
        <v>920</v>
      </c>
      <c r="F137" t="s">
        <v>92</v>
      </c>
      <c r="G137" t="s">
        <v>1</v>
      </c>
      <c r="H137" t="s">
        <v>65</v>
      </c>
      <c r="I137" t="s">
        <v>17</v>
      </c>
      <c r="J137">
        <v>5.83</v>
      </c>
      <c r="K137" s="1" t="str">
        <f t="shared" si="24"/>
        <v>ok</v>
      </c>
      <c r="L137" s="1" t="str">
        <f t="shared" si="25"/>
        <v>ok</v>
      </c>
      <c r="M137" t="str">
        <f t="shared" si="26"/>
        <v>Shot</v>
      </c>
      <c r="N137" t="str">
        <f t="shared" si="27"/>
        <v>William ThorntonShot</v>
      </c>
      <c r="O137" s="2">
        <f t="shared" si="23"/>
        <v>5.83</v>
      </c>
      <c r="P137">
        <f t="shared" si="28"/>
        <v>4</v>
      </c>
    </row>
    <row r="138" spans="1:16">
      <c r="D138">
        <f t="shared" si="18"/>
        <v>5</v>
      </c>
      <c r="E138">
        <v>928</v>
      </c>
      <c r="F138" t="s">
        <v>101</v>
      </c>
      <c r="G138" t="s">
        <v>1</v>
      </c>
      <c r="H138" t="s">
        <v>65</v>
      </c>
      <c r="I138" t="s">
        <v>26</v>
      </c>
      <c r="J138">
        <v>5.76</v>
      </c>
      <c r="K138" s="1" t="str">
        <f t="shared" si="24"/>
        <v>ok</v>
      </c>
      <c r="L138" s="1" t="str">
        <f t="shared" si="25"/>
        <v>ok</v>
      </c>
      <c r="M138" t="str">
        <f t="shared" si="26"/>
        <v>Shot</v>
      </c>
      <c r="N138" t="str">
        <f t="shared" si="27"/>
        <v>Max FrenchShot</v>
      </c>
      <c r="O138" s="2">
        <f t="shared" si="23"/>
        <v>5.76</v>
      </c>
      <c r="P138">
        <f t="shared" si="28"/>
        <v>5</v>
      </c>
    </row>
    <row r="139" spans="1:16">
      <c r="D139">
        <f t="shared" si="18"/>
        <v>6</v>
      </c>
      <c r="E139">
        <v>922</v>
      </c>
      <c r="F139" t="s">
        <v>94</v>
      </c>
      <c r="G139" t="s">
        <v>1</v>
      </c>
      <c r="H139" t="s">
        <v>65</v>
      </c>
      <c r="I139" t="s">
        <v>17</v>
      </c>
      <c r="J139">
        <v>5.6</v>
      </c>
      <c r="K139" s="1" t="str">
        <f t="shared" si="24"/>
        <v>ok</v>
      </c>
      <c r="L139" s="1" t="str">
        <f t="shared" si="25"/>
        <v>ok</v>
      </c>
      <c r="M139" t="str">
        <f t="shared" si="26"/>
        <v>Shot</v>
      </c>
      <c r="N139" t="str">
        <f t="shared" si="27"/>
        <v>Lochlan RuddockShot</v>
      </c>
      <c r="O139" s="2">
        <f t="shared" si="23"/>
        <v>5.6</v>
      </c>
      <c r="P139">
        <f t="shared" si="28"/>
        <v>6</v>
      </c>
    </row>
    <row r="140" spans="1:16">
      <c r="D140">
        <f t="shared" si="18"/>
        <v>7</v>
      </c>
      <c r="E140">
        <v>923</v>
      </c>
      <c r="F140" t="s">
        <v>95</v>
      </c>
      <c r="G140" t="s">
        <v>1</v>
      </c>
      <c r="H140" t="s">
        <v>65</v>
      </c>
      <c r="I140" t="s">
        <v>26</v>
      </c>
      <c r="J140">
        <v>4.57</v>
      </c>
      <c r="K140" s="1" t="str">
        <f t="shared" si="24"/>
        <v>ok</v>
      </c>
      <c r="L140" s="1" t="str">
        <f t="shared" si="25"/>
        <v>ok</v>
      </c>
      <c r="M140" t="str">
        <f t="shared" si="26"/>
        <v>Shot</v>
      </c>
      <c r="N140" t="str">
        <f t="shared" si="27"/>
        <v>Diego PianaShot</v>
      </c>
      <c r="O140" s="2">
        <f t="shared" si="23"/>
        <v>4.57</v>
      </c>
      <c r="P140">
        <f t="shared" si="28"/>
        <v>7</v>
      </c>
    </row>
    <row r="141" spans="1:16">
      <c r="D141">
        <f t="shared" si="18"/>
        <v>8</v>
      </c>
      <c r="E141">
        <v>967</v>
      </c>
      <c r="F141" t="s">
        <v>135</v>
      </c>
      <c r="G141" t="s">
        <v>1</v>
      </c>
      <c r="H141" s="3" t="s">
        <v>65</v>
      </c>
      <c r="I141" t="s">
        <v>10</v>
      </c>
      <c r="J141">
        <v>3.32</v>
      </c>
      <c r="K141" s="1" t="str">
        <f t="shared" si="24"/>
        <v>ok</v>
      </c>
      <c r="L141" s="1" t="str">
        <f t="shared" si="25"/>
        <v>ok</v>
      </c>
      <c r="M141" t="str">
        <f t="shared" si="26"/>
        <v>Shot</v>
      </c>
      <c r="N141" t="str">
        <f t="shared" si="27"/>
        <v>Finlay ThornhillShot</v>
      </c>
      <c r="O141" s="2">
        <f t="shared" si="23"/>
        <v>3.32</v>
      </c>
      <c r="P141">
        <f t="shared" si="28"/>
        <v>8</v>
      </c>
    </row>
    <row r="142" spans="1:16">
      <c r="D142">
        <f t="shared" si="18"/>
        <v>0</v>
      </c>
      <c r="K142" s="1" t="str">
        <f t="shared" si="24"/>
        <v>blank</v>
      </c>
      <c r="L142" s="1" t="str">
        <f t="shared" si="25"/>
        <v>blank</v>
      </c>
      <c r="M142" t="str">
        <f t="shared" si="26"/>
        <v>Shot</v>
      </c>
      <c r="N142" t="str">
        <f t="shared" si="27"/>
        <v>Shot</v>
      </c>
      <c r="O142" s="2">
        <f t="shared" si="23"/>
        <v>0</v>
      </c>
      <c r="P142">
        <f t="shared" si="28"/>
        <v>1</v>
      </c>
    </row>
    <row r="143" spans="1:16">
      <c r="A143" t="s">
        <v>16</v>
      </c>
      <c r="B143" t="s">
        <v>1</v>
      </c>
      <c r="C143" t="s">
        <v>181</v>
      </c>
      <c r="D143">
        <f t="shared" si="18"/>
        <v>1</v>
      </c>
      <c r="E143">
        <v>160</v>
      </c>
      <c r="F143" t="s">
        <v>19</v>
      </c>
      <c r="G143" t="s">
        <v>1</v>
      </c>
      <c r="H143" t="s">
        <v>16</v>
      </c>
      <c r="I143" t="s">
        <v>17</v>
      </c>
      <c r="J143">
        <v>9.9700000000000006</v>
      </c>
      <c r="K143" s="1" t="str">
        <f t="shared" si="24"/>
        <v>ok</v>
      </c>
      <c r="L143" s="1" t="str">
        <f t="shared" si="25"/>
        <v>ok</v>
      </c>
      <c r="M143" t="str">
        <f t="shared" si="26"/>
        <v>Shot</v>
      </c>
      <c r="N143" t="str">
        <f t="shared" si="27"/>
        <v>Benjamin JacksonShot</v>
      </c>
      <c r="O143" s="2">
        <f t="shared" si="23"/>
        <v>9.9700000000000006</v>
      </c>
      <c r="P143">
        <f t="shared" si="28"/>
        <v>1</v>
      </c>
    </row>
    <row r="144" spans="1:16">
      <c r="D144">
        <f t="shared" si="18"/>
        <v>2</v>
      </c>
      <c r="E144">
        <v>159</v>
      </c>
      <c r="F144" t="s">
        <v>18</v>
      </c>
      <c r="G144" t="s">
        <v>1</v>
      </c>
      <c r="H144" t="s">
        <v>16</v>
      </c>
      <c r="I144" t="s">
        <v>10</v>
      </c>
      <c r="J144">
        <v>8.3699999999999992</v>
      </c>
      <c r="K144" s="1" t="str">
        <f t="shared" si="24"/>
        <v>ok</v>
      </c>
      <c r="L144" s="1" t="str">
        <f t="shared" si="25"/>
        <v>ok</v>
      </c>
      <c r="M144" t="str">
        <f t="shared" si="26"/>
        <v>Shot</v>
      </c>
      <c r="N144" t="str">
        <f t="shared" si="27"/>
        <v>Zeekie YansanehShot</v>
      </c>
      <c r="O144" s="2">
        <f t="shared" si="23"/>
        <v>8.3699999999999992</v>
      </c>
      <c r="P144">
        <f t="shared" si="28"/>
        <v>2</v>
      </c>
    </row>
    <row r="145" spans="1:16">
      <c r="D145">
        <f t="shared" si="18"/>
        <v>3</v>
      </c>
      <c r="E145">
        <v>158</v>
      </c>
      <c r="F145" t="s">
        <v>15</v>
      </c>
      <c r="G145" t="s">
        <v>1</v>
      </c>
      <c r="H145" t="s">
        <v>16</v>
      </c>
      <c r="I145" t="s">
        <v>17</v>
      </c>
      <c r="J145">
        <v>8.24</v>
      </c>
      <c r="K145" s="1" t="str">
        <f t="shared" si="24"/>
        <v>ok</v>
      </c>
      <c r="L145" s="1" t="str">
        <f t="shared" si="25"/>
        <v>ok</v>
      </c>
      <c r="M145" t="str">
        <f t="shared" si="26"/>
        <v>Shot</v>
      </c>
      <c r="N145" t="str">
        <f t="shared" si="27"/>
        <v>Oliver GeeShot</v>
      </c>
      <c r="O145" s="2">
        <f t="shared" si="23"/>
        <v>8.24</v>
      </c>
      <c r="P145">
        <f t="shared" si="28"/>
        <v>3</v>
      </c>
    </row>
    <row r="146" spans="1:16">
      <c r="D146">
        <f t="shared" si="18"/>
        <v>4</v>
      </c>
      <c r="E146">
        <v>921</v>
      </c>
      <c r="F146" t="s">
        <v>93</v>
      </c>
      <c r="G146" t="s">
        <v>1</v>
      </c>
      <c r="H146" s="5" t="s">
        <v>16</v>
      </c>
      <c r="I146" t="s">
        <v>17</v>
      </c>
      <c r="J146">
        <v>5.14</v>
      </c>
      <c r="K146" s="1" t="str">
        <f t="shared" si="24"/>
        <v>ok</v>
      </c>
      <c r="L146" s="1" t="str">
        <f t="shared" si="25"/>
        <v>ok</v>
      </c>
      <c r="M146" t="str">
        <f t="shared" si="26"/>
        <v>Shot</v>
      </c>
      <c r="N146" t="str">
        <f t="shared" si="27"/>
        <v>Harris AdamShot</v>
      </c>
      <c r="O146" s="2">
        <f t="shared" si="23"/>
        <v>5.14</v>
      </c>
      <c r="P146">
        <f t="shared" si="28"/>
        <v>4</v>
      </c>
    </row>
    <row r="147" spans="1:16">
      <c r="D147">
        <f t="shared" si="18"/>
        <v>0</v>
      </c>
      <c r="K147" s="1" t="str">
        <f t="shared" si="24"/>
        <v>blank</v>
      </c>
      <c r="L147" s="1" t="str">
        <f t="shared" si="25"/>
        <v>blank</v>
      </c>
      <c r="M147" t="str">
        <f t="shared" si="26"/>
        <v>Shot</v>
      </c>
      <c r="N147" t="str">
        <f t="shared" si="27"/>
        <v>Shot</v>
      </c>
      <c r="O147" s="2">
        <f t="shared" si="23"/>
        <v>0</v>
      </c>
      <c r="P147">
        <f t="shared" si="28"/>
        <v>1</v>
      </c>
    </row>
    <row r="148" spans="1:16">
      <c r="A148" t="s">
        <v>16</v>
      </c>
      <c r="B148" t="s">
        <v>28</v>
      </c>
      <c r="C148" t="s">
        <v>181</v>
      </c>
      <c r="D148">
        <f t="shared" si="18"/>
        <v>1</v>
      </c>
      <c r="E148">
        <v>183</v>
      </c>
      <c r="F148" t="s">
        <v>49</v>
      </c>
      <c r="G148" t="s">
        <v>28</v>
      </c>
      <c r="H148" t="s">
        <v>16</v>
      </c>
      <c r="I148" t="s">
        <v>26</v>
      </c>
      <c r="J148">
        <v>8.75</v>
      </c>
      <c r="K148" s="1" t="str">
        <f t="shared" si="24"/>
        <v>ok</v>
      </c>
      <c r="L148" s="1" t="str">
        <f t="shared" si="25"/>
        <v>ok</v>
      </c>
      <c r="M148" t="str">
        <f t="shared" si="26"/>
        <v>Shot</v>
      </c>
      <c r="N148" t="str">
        <f t="shared" si="27"/>
        <v>Rebecca KingstonShot</v>
      </c>
      <c r="O148" s="2">
        <f t="shared" ref="O148:O165" si="29">IF(AND(J148=J147,D148&lt;&gt;D147),O147-0.0001,J148)</f>
        <v>8.75</v>
      </c>
      <c r="P148">
        <f t="shared" si="28"/>
        <v>1</v>
      </c>
    </row>
    <row r="149" spans="1:16">
      <c r="D149">
        <f t="shared" si="18"/>
        <v>2</v>
      </c>
      <c r="E149">
        <v>187</v>
      </c>
      <c r="F149" t="s">
        <v>54</v>
      </c>
      <c r="G149" t="s">
        <v>28</v>
      </c>
      <c r="H149" t="s">
        <v>16</v>
      </c>
      <c r="I149" t="s">
        <v>17</v>
      </c>
      <c r="J149">
        <v>8.6199999999999992</v>
      </c>
      <c r="K149" s="1" t="str">
        <f t="shared" si="24"/>
        <v>ok</v>
      </c>
      <c r="L149" s="1" t="str">
        <f t="shared" si="25"/>
        <v>ok</v>
      </c>
      <c r="M149" t="str">
        <f t="shared" si="26"/>
        <v>Shot</v>
      </c>
      <c r="N149" t="str">
        <f t="shared" si="27"/>
        <v>Lily KeelerShot</v>
      </c>
      <c r="O149" s="2">
        <f t="shared" si="29"/>
        <v>8.6199999999999992</v>
      </c>
      <c r="P149">
        <f t="shared" si="28"/>
        <v>2</v>
      </c>
    </row>
    <row r="150" spans="1:16">
      <c r="D150">
        <f t="shared" ref="D150:D165" si="30">IF(E150=0,0,D149+1)</f>
        <v>3</v>
      </c>
      <c r="E150">
        <v>178</v>
      </c>
      <c r="F150" t="s">
        <v>44</v>
      </c>
      <c r="G150" t="s">
        <v>28</v>
      </c>
      <c r="H150" t="s">
        <v>16</v>
      </c>
      <c r="I150" t="s">
        <v>26</v>
      </c>
      <c r="J150">
        <v>7.21</v>
      </c>
      <c r="K150" s="1" t="str">
        <f t="shared" si="24"/>
        <v>ok</v>
      </c>
      <c r="L150" s="1" t="str">
        <f t="shared" si="25"/>
        <v>ok</v>
      </c>
      <c r="M150" t="str">
        <f t="shared" si="26"/>
        <v>Shot</v>
      </c>
      <c r="N150" t="str">
        <f t="shared" si="27"/>
        <v>Isobelle FrenchShot</v>
      </c>
      <c r="O150" s="2">
        <f t="shared" si="29"/>
        <v>7.21</v>
      </c>
      <c r="P150">
        <f t="shared" si="28"/>
        <v>3</v>
      </c>
    </row>
    <row r="151" spans="1:16">
      <c r="D151">
        <f t="shared" si="30"/>
        <v>4</v>
      </c>
      <c r="E151">
        <v>180</v>
      </c>
      <c r="F151" t="s">
        <v>46</v>
      </c>
      <c r="G151" t="s">
        <v>28</v>
      </c>
      <c r="H151" t="s">
        <v>16</v>
      </c>
      <c r="I151" t="s">
        <v>17</v>
      </c>
      <c r="J151">
        <v>6.15</v>
      </c>
      <c r="K151" s="1" t="str">
        <f t="shared" si="24"/>
        <v>ok</v>
      </c>
      <c r="L151" s="1" t="str">
        <f t="shared" si="25"/>
        <v>ok</v>
      </c>
      <c r="M151" t="str">
        <f t="shared" si="26"/>
        <v>Shot</v>
      </c>
      <c r="N151" t="str">
        <f t="shared" si="27"/>
        <v>Sophie TorossianShot</v>
      </c>
      <c r="O151" s="2">
        <f t="shared" si="29"/>
        <v>6.15</v>
      </c>
      <c r="P151">
        <f t="shared" si="28"/>
        <v>4</v>
      </c>
    </row>
    <row r="152" spans="1:16">
      <c r="D152">
        <f t="shared" si="30"/>
        <v>5</v>
      </c>
      <c r="E152">
        <v>179</v>
      </c>
      <c r="F152" t="s">
        <v>45</v>
      </c>
      <c r="G152" t="s">
        <v>28</v>
      </c>
      <c r="H152" t="s">
        <v>16</v>
      </c>
      <c r="I152" t="s">
        <v>17</v>
      </c>
      <c r="J152">
        <v>6.12</v>
      </c>
      <c r="K152" s="1" t="str">
        <f t="shared" si="24"/>
        <v>ok</v>
      </c>
      <c r="L152" s="1" t="str">
        <f t="shared" si="25"/>
        <v>ok</v>
      </c>
      <c r="M152" t="str">
        <f t="shared" si="26"/>
        <v>Shot</v>
      </c>
      <c r="N152" t="str">
        <f t="shared" si="27"/>
        <v>Romy FaganShot</v>
      </c>
      <c r="O152" s="2">
        <f t="shared" si="29"/>
        <v>6.12</v>
      </c>
      <c r="P152">
        <f t="shared" si="28"/>
        <v>5</v>
      </c>
    </row>
    <row r="153" spans="1:16">
      <c r="D153">
        <f t="shared" si="30"/>
        <v>6</v>
      </c>
      <c r="E153">
        <v>190</v>
      </c>
      <c r="F153" t="s">
        <v>57</v>
      </c>
      <c r="G153" t="s">
        <v>28</v>
      </c>
      <c r="H153" t="s">
        <v>16</v>
      </c>
      <c r="I153" t="s">
        <v>29</v>
      </c>
      <c r="J153">
        <v>5.8</v>
      </c>
      <c r="K153" s="1" t="str">
        <f t="shared" si="24"/>
        <v>ok</v>
      </c>
      <c r="L153" s="1" t="str">
        <f t="shared" si="25"/>
        <v>ok</v>
      </c>
      <c r="M153" t="str">
        <f t="shared" si="26"/>
        <v>Shot</v>
      </c>
      <c r="N153" t="str">
        <f t="shared" si="27"/>
        <v>Eden DixonShot</v>
      </c>
      <c r="O153" s="2">
        <f t="shared" si="29"/>
        <v>5.8</v>
      </c>
      <c r="P153">
        <f t="shared" si="28"/>
        <v>6</v>
      </c>
    </row>
    <row r="154" spans="1:16">
      <c r="D154">
        <f t="shared" si="30"/>
        <v>7</v>
      </c>
      <c r="E154">
        <v>184</v>
      </c>
      <c r="F154" t="s">
        <v>50</v>
      </c>
      <c r="G154" t="s">
        <v>28</v>
      </c>
      <c r="H154" t="s">
        <v>16</v>
      </c>
      <c r="I154" t="s">
        <v>17</v>
      </c>
      <c r="J154">
        <v>5.53</v>
      </c>
      <c r="K154" s="1" t="str">
        <f t="shared" si="24"/>
        <v>ok</v>
      </c>
      <c r="L154" s="1" t="str">
        <f t="shared" si="25"/>
        <v>ok</v>
      </c>
      <c r="M154" t="str">
        <f t="shared" si="26"/>
        <v>Shot</v>
      </c>
      <c r="N154" t="str">
        <f t="shared" si="27"/>
        <v>Neve ArundelShot</v>
      </c>
      <c r="O154" s="2">
        <f t="shared" si="29"/>
        <v>5.53</v>
      </c>
      <c r="P154">
        <f t="shared" si="28"/>
        <v>7</v>
      </c>
    </row>
    <row r="155" spans="1:16">
      <c r="D155">
        <f t="shared" si="30"/>
        <v>0</v>
      </c>
      <c r="K155" s="1" t="str">
        <f t="shared" si="24"/>
        <v>blank</v>
      </c>
      <c r="L155" s="1" t="str">
        <f t="shared" si="25"/>
        <v>blank</v>
      </c>
      <c r="M155" t="str">
        <f t="shared" si="26"/>
        <v>Shot</v>
      </c>
      <c r="N155" t="str">
        <f t="shared" si="27"/>
        <v>Shot</v>
      </c>
      <c r="O155" s="2">
        <f t="shared" si="29"/>
        <v>0</v>
      </c>
      <c r="P155">
        <f t="shared" si="28"/>
        <v>1</v>
      </c>
    </row>
    <row r="156" spans="1:16">
      <c r="A156" t="s">
        <v>9</v>
      </c>
      <c r="B156" t="s">
        <v>1</v>
      </c>
      <c r="C156" t="s">
        <v>181</v>
      </c>
      <c r="D156">
        <f t="shared" si="30"/>
        <v>1</v>
      </c>
      <c r="E156">
        <v>155</v>
      </c>
      <c r="F156" t="s">
        <v>11</v>
      </c>
      <c r="G156" t="s">
        <v>1</v>
      </c>
      <c r="H156" t="s">
        <v>9</v>
      </c>
      <c r="I156" t="s">
        <v>12</v>
      </c>
      <c r="J156">
        <v>7.86</v>
      </c>
      <c r="K156" s="1" t="str">
        <f t="shared" si="24"/>
        <v>ok</v>
      </c>
      <c r="L156" s="1" t="str">
        <f t="shared" si="25"/>
        <v>ok</v>
      </c>
      <c r="M156" t="str">
        <f t="shared" si="26"/>
        <v>Shot</v>
      </c>
      <c r="N156" t="str">
        <f t="shared" si="27"/>
        <v>Joey McLaughlanShot</v>
      </c>
      <c r="O156" s="2">
        <f t="shared" si="29"/>
        <v>7.86</v>
      </c>
      <c r="P156">
        <f t="shared" si="28"/>
        <v>1</v>
      </c>
    </row>
    <row r="157" spans="1:16">
      <c r="D157">
        <f t="shared" si="30"/>
        <v>0</v>
      </c>
      <c r="K157" s="1" t="str">
        <f t="shared" si="24"/>
        <v>blank</v>
      </c>
      <c r="L157" s="1" t="str">
        <f t="shared" si="25"/>
        <v>blank</v>
      </c>
      <c r="M157" t="str">
        <f t="shared" si="26"/>
        <v>Shot</v>
      </c>
      <c r="N157" t="str">
        <f t="shared" si="27"/>
        <v>Shot</v>
      </c>
      <c r="O157" s="2">
        <f t="shared" si="29"/>
        <v>0</v>
      </c>
      <c r="P157">
        <f t="shared" si="28"/>
        <v>1</v>
      </c>
    </row>
    <row r="158" spans="1:16">
      <c r="A158" t="s">
        <v>9</v>
      </c>
      <c r="B158" t="s">
        <v>28</v>
      </c>
      <c r="C158" t="s">
        <v>181</v>
      </c>
      <c r="D158">
        <f t="shared" si="30"/>
        <v>1</v>
      </c>
      <c r="E158">
        <v>171</v>
      </c>
      <c r="F158" t="s">
        <v>35</v>
      </c>
      <c r="G158" t="s">
        <v>28</v>
      </c>
      <c r="H158" t="s">
        <v>9</v>
      </c>
      <c r="I158" t="s">
        <v>5</v>
      </c>
      <c r="J158">
        <v>6.49</v>
      </c>
      <c r="K158" s="1" t="str">
        <f t="shared" si="24"/>
        <v>ok</v>
      </c>
      <c r="L158" s="1" t="str">
        <f t="shared" si="25"/>
        <v>ok</v>
      </c>
      <c r="M158" t="str">
        <f t="shared" si="26"/>
        <v>Shot</v>
      </c>
      <c r="N158" t="str">
        <f t="shared" si="27"/>
        <v>Summer BarnardShot</v>
      </c>
      <c r="O158" s="2">
        <f t="shared" si="29"/>
        <v>6.49</v>
      </c>
      <c r="P158">
        <f t="shared" si="28"/>
        <v>1</v>
      </c>
    </row>
    <row r="159" spans="1:16">
      <c r="D159">
        <f t="shared" si="30"/>
        <v>2</v>
      </c>
      <c r="E159">
        <v>170</v>
      </c>
      <c r="F159" t="s">
        <v>34</v>
      </c>
      <c r="G159" t="s">
        <v>28</v>
      </c>
      <c r="H159" t="s">
        <v>9</v>
      </c>
      <c r="I159" t="s">
        <v>10</v>
      </c>
      <c r="J159">
        <v>5.0599999999999996</v>
      </c>
      <c r="K159" s="1" t="str">
        <f t="shared" si="24"/>
        <v>ok</v>
      </c>
      <c r="L159" s="1" t="str">
        <f t="shared" si="25"/>
        <v>ok</v>
      </c>
      <c r="M159" t="str">
        <f t="shared" si="26"/>
        <v>Shot</v>
      </c>
      <c r="N159" t="str">
        <f t="shared" si="27"/>
        <v>Lilly ThornhillShot</v>
      </c>
      <c r="O159" s="2">
        <f t="shared" si="29"/>
        <v>5.0599999999999996</v>
      </c>
      <c r="P159">
        <f t="shared" si="28"/>
        <v>2</v>
      </c>
    </row>
    <row r="160" spans="1:16">
      <c r="D160">
        <f t="shared" si="30"/>
        <v>0</v>
      </c>
      <c r="K160" s="1" t="str">
        <f t="shared" si="24"/>
        <v>blank</v>
      </c>
      <c r="L160" s="1" t="str">
        <f t="shared" si="25"/>
        <v>blank</v>
      </c>
      <c r="M160" t="str">
        <f t="shared" si="26"/>
        <v>Shot</v>
      </c>
      <c r="N160" t="str">
        <f t="shared" si="27"/>
        <v>Shot</v>
      </c>
      <c r="O160" s="2">
        <f t="shared" si="29"/>
        <v>0</v>
      </c>
      <c r="P160">
        <f t="shared" si="28"/>
        <v>1</v>
      </c>
    </row>
    <row r="161" spans="1:16">
      <c r="A161" t="s">
        <v>2</v>
      </c>
      <c r="B161" t="s">
        <v>1</v>
      </c>
      <c r="C161" t="s">
        <v>181</v>
      </c>
      <c r="D161">
        <f t="shared" si="30"/>
        <v>1</v>
      </c>
      <c r="E161">
        <v>971</v>
      </c>
      <c r="F161" t="s">
        <v>4</v>
      </c>
      <c r="G161" t="s">
        <v>1</v>
      </c>
      <c r="H161" t="s">
        <v>2</v>
      </c>
      <c r="I161" t="s">
        <v>5</v>
      </c>
      <c r="J161">
        <v>9.3800000000000008</v>
      </c>
      <c r="K161" s="1" t="str">
        <f t="shared" si="24"/>
        <v>ok</v>
      </c>
      <c r="L161" s="1" t="str">
        <f t="shared" si="25"/>
        <v>ok</v>
      </c>
      <c r="M161" t="str">
        <f t="shared" si="26"/>
        <v>Shot</v>
      </c>
      <c r="N161" t="str">
        <f t="shared" si="27"/>
        <v>Dan CluderayShot</v>
      </c>
      <c r="O161" s="2">
        <f t="shared" si="29"/>
        <v>9.3800000000000008</v>
      </c>
      <c r="P161">
        <f t="shared" si="28"/>
        <v>1</v>
      </c>
    </row>
    <row r="162" spans="1:16">
      <c r="D162">
        <f t="shared" si="30"/>
        <v>0</v>
      </c>
      <c r="K162" s="1" t="str">
        <f t="shared" si="24"/>
        <v>blank</v>
      </c>
      <c r="L162" s="1" t="str">
        <f t="shared" si="25"/>
        <v>blank</v>
      </c>
      <c r="M162" t="str">
        <f t="shared" si="26"/>
        <v>Shot</v>
      </c>
      <c r="N162" t="str">
        <f t="shared" ref="N162:N165" si="31">F162&amp;M162</f>
        <v>Shot</v>
      </c>
      <c r="O162" s="2">
        <f t="shared" si="29"/>
        <v>0</v>
      </c>
      <c r="P162">
        <f t="shared" si="28"/>
        <v>1</v>
      </c>
    </row>
    <row r="163" spans="1:16">
      <c r="A163" t="s">
        <v>2</v>
      </c>
      <c r="B163" t="s">
        <v>28</v>
      </c>
      <c r="C163" t="s">
        <v>181</v>
      </c>
      <c r="D163">
        <f t="shared" si="30"/>
        <v>1</v>
      </c>
      <c r="E163">
        <v>168</v>
      </c>
      <c r="F163" t="s">
        <v>31</v>
      </c>
      <c r="G163" t="s">
        <v>28</v>
      </c>
      <c r="H163" t="s">
        <v>2</v>
      </c>
      <c r="I163" t="s">
        <v>5</v>
      </c>
      <c r="J163">
        <v>6.85</v>
      </c>
      <c r="K163" s="1" t="str">
        <f t="shared" si="24"/>
        <v>ok</v>
      </c>
      <c r="L163" s="1" t="str">
        <f t="shared" si="25"/>
        <v>ok</v>
      </c>
      <c r="M163" t="str">
        <f t="shared" si="26"/>
        <v>Shot</v>
      </c>
      <c r="N163" t="str">
        <f t="shared" si="31"/>
        <v>Lily JohnsonShot</v>
      </c>
      <c r="O163" s="2">
        <f t="shared" si="29"/>
        <v>6.85</v>
      </c>
      <c r="P163">
        <f t="shared" si="28"/>
        <v>1</v>
      </c>
    </row>
    <row r="164" spans="1:16">
      <c r="D164">
        <f t="shared" si="30"/>
        <v>2</v>
      </c>
      <c r="E164">
        <v>174</v>
      </c>
      <c r="F164" t="s">
        <v>39</v>
      </c>
      <c r="G164" t="s">
        <v>28</v>
      </c>
      <c r="H164" t="s">
        <v>2</v>
      </c>
      <c r="I164" t="s">
        <v>5</v>
      </c>
      <c r="J164">
        <v>6.29</v>
      </c>
      <c r="K164" s="1" t="str">
        <f t="shared" si="24"/>
        <v>ok</v>
      </c>
      <c r="L164" s="1" t="str">
        <f t="shared" si="25"/>
        <v>ok</v>
      </c>
      <c r="M164" t="str">
        <f t="shared" si="26"/>
        <v>Shot</v>
      </c>
      <c r="N164" t="str">
        <f t="shared" si="31"/>
        <v>Abi MossShot</v>
      </c>
      <c r="O164" s="2">
        <f t="shared" si="29"/>
        <v>6.29</v>
      </c>
      <c r="P164">
        <f t="shared" si="28"/>
        <v>2</v>
      </c>
    </row>
    <row r="165" spans="1:16">
      <c r="D165">
        <f t="shared" si="30"/>
        <v>3</v>
      </c>
      <c r="E165">
        <v>166</v>
      </c>
      <c r="F165" t="s">
        <v>27</v>
      </c>
      <c r="G165" t="s">
        <v>28</v>
      </c>
      <c r="H165" t="s">
        <v>2</v>
      </c>
      <c r="I165" t="s">
        <v>29</v>
      </c>
      <c r="J165">
        <v>4.96</v>
      </c>
      <c r="K165" s="1" t="str">
        <f t="shared" si="24"/>
        <v>ok</v>
      </c>
      <c r="L165" s="1" t="str">
        <f t="shared" si="25"/>
        <v>ok</v>
      </c>
      <c r="M165" t="str">
        <f t="shared" si="26"/>
        <v>Shot</v>
      </c>
      <c r="N165" t="str">
        <f t="shared" si="31"/>
        <v>Katie RowneyShot</v>
      </c>
      <c r="O165" s="2">
        <f t="shared" si="29"/>
        <v>4.96</v>
      </c>
      <c r="P165">
        <f t="shared" si="28"/>
        <v>3</v>
      </c>
    </row>
  </sheetData>
  <autoFilter ref="A1:P165" xr:uid="{50DA716B-C5EC-40C1-B2B7-5FD9075E8341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74E5-D3A7-49C2-9739-E69159F15DDC}">
  <dimension ref="A1:U245"/>
  <sheetViews>
    <sheetView topLeftCell="A173" workbookViewId="0">
      <selection activeCell="G189" sqref="G189"/>
    </sheetView>
  </sheetViews>
  <sheetFormatPr defaultRowHeight="14.4"/>
  <cols>
    <col min="1" max="1" width="8.109375" bestFit="1" customWidth="1"/>
    <col min="2" max="2" width="2.44140625" bestFit="1" customWidth="1"/>
    <col min="3" max="3" width="10.77734375" bestFit="1" customWidth="1"/>
    <col min="4" max="4" width="7.109375" bestFit="1" customWidth="1"/>
    <col min="5" max="5" width="10.44140625" bestFit="1" customWidth="1"/>
    <col min="6" max="6" width="9.77734375" bestFit="1" customWidth="1"/>
    <col min="7" max="7" width="22.88671875" bestFit="1" customWidth="1"/>
    <col min="8" max="8" width="6.33203125" bestFit="1" customWidth="1"/>
    <col min="9" max="9" width="6.21875" bestFit="1" customWidth="1"/>
    <col min="10" max="10" width="27.5546875" bestFit="1" customWidth="1"/>
    <col min="11" max="11" width="6.5546875" style="14" bestFit="1" customWidth="1"/>
    <col min="14" max="14" width="9" customWidth="1"/>
    <col min="15" max="15" width="4" style="9" bestFit="1" customWidth="1"/>
    <col min="16" max="17" width="9" style="10" customWidth="1"/>
    <col min="18" max="18" width="8.88671875" style="4"/>
    <col min="20" max="20" width="8.88671875" style="1"/>
  </cols>
  <sheetData>
    <row r="1" spans="1:21">
      <c r="D1" t="s">
        <v>182</v>
      </c>
      <c r="E1" t="s">
        <v>183</v>
      </c>
      <c r="F1" t="s">
        <v>162</v>
      </c>
      <c r="G1" t="s">
        <v>161</v>
      </c>
      <c r="H1" t="s">
        <v>164</v>
      </c>
      <c r="I1" t="s">
        <v>165</v>
      </c>
      <c r="J1" t="s">
        <v>166</v>
      </c>
      <c r="K1" s="14" t="s">
        <v>167</v>
      </c>
      <c r="L1" s="1" t="s">
        <v>179</v>
      </c>
      <c r="M1" s="1" t="s">
        <v>180</v>
      </c>
      <c r="N1" s="1" t="s">
        <v>196</v>
      </c>
      <c r="O1" s="9" t="s">
        <v>202</v>
      </c>
      <c r="Q1" s="10" t="s">
        <v>203</v>
      </c>
      <c r="R1" s="4" t="s">
        <v>196</v>
      </c>
      <c r="S1" s="1" t="s">
        <v>197</v>
      </c>
      <c r="T1" s="1" t="s">
        <v>200</v>
      </c>
      <c r="U1" s="1" t="s">
        <v>199</v>
      </c>
    </row>
    <row r="2" spans="1:21">
      <c r="A2" t="s">
        <v>65</v>
      </c>
      <c r="B2" t="s">
        <v>28</v>
      </c>
      <c r="C2" t="s">
        <v>184</v>
      </c>
      <c r="D2">
        <v>1</v>
      </c>
      <c r="E2">
        <v>1</v>
      </c>
      <c r="F2">
        <v>908</v>
      </c>
      <c r="G2" t="s">
        <v>78</v>
      </c>
      <c r="H2" t="s">
        <v>28</v>
      </c>
      <c r="I2" t="s">
        <v>65</v>
      </c>
      <c r="J2" t="s">
        <v>79</v>
      </c>
      <c r="K2" s="14">
        <v>9</v>
      </c>
      <c r="L2" s="1" t="str">
        <f t="shared" ref="L2:L65" si="0">IF(G2="","blank",IF(ISNA(VLOOKUP(G2,Entry_names,1,FALSE)),"error","ok"))</f>
        <v>ok</v>
      </c>
      <c r="M2" s="1" t="str">
        <f t="shared" ref="M2:M65" si="1">IF(G2="","blank",IF(VLOOKUP(G2,Entry_names,20,FALSE)=I2,"ok","error"))</f>
        <v>ok</v>
      </c>
      <c r="N2" t="str">
        <f t="shared" ref="N2:N65" si="2">IF(C2="",N1,TRIM(LEFT(C2,4)))</f>
        <v>50MH</v>
      </c>
      <c r="O2" s="9">
        <f>COUNTIFS(N$1:N2,"="&amp;N2,G$1:G2,"="&amp;G2)-1</f>
        <v>0</v>
      </c>
      <c r="P2" s="10">
        <f t="shared" ref="P2:P65" si="3">IF(K2=0,0,K2+O2/10000)</f>
        <v>9</v>
      </c>
      <c r="Q2" s="11">
        <f t="shared" ref="Q2:Q65" si="4">COUNTIFS(G$1:G$1000,"="&amp;G2,N$1:N$1000,"="&amp;N2,P$1:P$1000,"&lt;"&amp;P2)+1</f>
        <v>1</v>
      </c>
      <c r="R2" s="4" t="str">
        <f>N2&amp;IF(Q2&gt;1,"Slower","")</f>
        <v>50MH</v>
      </c>
      <c r="S2" t="str">
        <f t="shared" ref="S2:S65" si="5">G2&amp;R2</f>
        <v>Amelie Cole50MH</v>
      </c>
      <c r="T2" s="1">
        <f t="shared" ref="T2:T33" si="6">K2</f>
        <v>9</v>
      </c>
      <c r="U2">
        <f t="shared" ref="U2:U65" si="7">COUNTIFS(H$1:H$1000,"="&amp;H2,I$1:I$1000,"="&amp;I2,R$1:R$1000,"="&amp;R2,T$1:T$1000,"&lt;"&amp;T2)+1</f>
        <v>2</v>
      </c>
    </row>
    <row r="3" spans="1:21">
      <c r="D3">
        <v>1</v>
      </c>
      <c r="E3">
        <v>2</v>
      </c>
      <c r="F3">
        <v>993</v>
      </c>
      <c r="G3" t="s">
        <v>81</v>
      </c>
      <c r="H3" t="s">
        <v>28</v>
      </c>
      <c r="I3" t="s">
        <v>65</v>
      </c>
      <c r="J3" t="s">
        <v>82</v>
      </c>
      <c r="K3" s="14">
        <v>9.1</v>
      </c>
      <c r="L3" s="1" t="str">
        <f t="shared" si="0"/>
        <v>ok</v>
      </c>
      <c r="M3" s="1" t="str">
        <f t="shared" si="1"/>
        <v>ok</v>
      </c>
      <c r="N3" t="str">
        <f t="shared" si="2"/>
        <v>50MH</v>
      </c>
      <c r="O3" s="9">
        <f>COUNTIFS(N$1:N3,"="&amp;N3,G$1:G3,"="&amp;G3)-1</f>
        <v>0</v>
      </c>
      <c r="P3" s="10">
        <f t="shared" si="3"/>
        <v>9.1</v>
      </c>
      <c r="Q3" s="11">
        <f t="shared" si="4"/>
        <v>1</v>
      </c>
      <c r="R3" s="4" t="str">
        <f t="shared" ref="R3:R66" si="8">N3&amp;IF(Q3&gt;1,"Slower","")</f>
        <v>50MH</v>
      </c>
      <c r="S3" t="str">
        <f t="shared" si="5"/>
        <v>Essie McGarrigle50MH</v>
      </c>
      <c r="T3" s="1">
        <f t="shared" si="6"/>
        <v>9.1</v>
      </c>
      <c r="U3">
        <f t="shared" si="7"/>
        <v>3</v>
      </c>
    </row>
    <row r="4" spans="1:21">
      <c r="D4">
        <v>1</v>
      </c>
      <c r="E4">
        <v>3</v>
      </c>
      <c r="F4">
        <v>902</v>
      </c>
      <c r="G4" t="s">
        <v>72</v>
      </c>
      <c r="H4" t="s">
        <v>28</v>
      </c>
      <c r="I4" t="s">
        <v>65</v>
      </c>
      <c r="J4" t="s">
        <v>17</v>
      </c>
      <c r="K4" s="14">
        <v>9.3000000000000007</v>
      </c>
      <c r="L4" s="1" t="str">
        <f t="shared" si="0"/>
        <v>ok</v>
      </c>
      <c r="M4" s="1" t="str">
        <f t="shared" si="1"/>
        <v>ok</v>
      </c>
      <c r="N4" t="str">
        <f t="shared" si="2"/>
        <v>50MH</v>
      </c>
      <c r="O4" s="9">
        <f>COUNTIFS(N$1:N4,"="&amp;N4,G$1:G4,"="&amp;G4)-1</f>
        <v>0</v>
      </c>
      <c r="P4" s="10">
        <f t="shared" si="3"/>
        <v>9.3000000000000007</v>
      </c>
      <c r="Q4" s="11">
        <f t="shared" si="4"/>
        <v>1</v>
      </c>
      <c r="R4" s="4" t="str">
        <f t="shared" si="8"/>
        <v>50MH</v>
      </c>
      <c r="S4" t="str">
        <f t="shared" si="5"/>
        <v>Grace Torossian50MH</v>
      </c>
      <c r="T4" s="1">
        <f t="shared" si="6"/>
        <v>9.3000000000000007</v>
      </c>
      <c r="U4">
        <f t="shared" si="7"/>
        <v>4</v>
      </c>
    </row>
    <row r="5" spans="1:21">
      <c r="D5">
        <v>1</v>
      </c>
      <c r="E5">
        <v>4</v>
      </c>
      <c r="F5">
        <v>989</v>
      </c>
      <c r="G5" t="s">
        <v>87</v>
      </c>
      <c r="H5" t="s">
        <v>28</v>
      </c>
      <c r="I5" t="s">
        <v>65</v>
      </c>
      <c r="J5" t="s">
        <v>82</v>
      </c>
      <c r="K5" s="14">
        <v>9.6</v>
      </c>
      <c r="L5" s="1" t="str">
        <f t="shared" si="0"/>
        <v>ok</v>
      </c>
      <c r="M5" s="1" t="str">
        <f t="shared" si="1"/>
        <v>ok</v>
      </c>
      <c r="N5" t="str">
        <f t="shared" si="2"/>
        <v>50MH</v>
      </c>
      <c r="O5" s="9">
        <f>COUNTIFS(N$1:N5,"="&amp;N5,G$1:G5,"="&amp;G5)-1</f>
        <v>0</v>
      </c>
      <c r="P5" s="10">
        <f t="shared" si="3"/>
        <v>9.6</v>
      </c>
      <c r="Q5" s="11">
        <f t="shared" si="4"/>
        <v>1</v>
      </c>
      <c r="R5" s="4" t="str">
        <f t="shared" si="8"/>
        <v>50MH</v>
      </c>
      <c r="S5" t="str">
        <f t="shared" si="5"/>
        <v>Leticia De Jong50MH</v>
      </c>
      <c r="T5" s="1">
        <f t="shared" si="6"/>
        <v>9.6</v>
      </c>
      <c r="U5">
        <f t="shared" si="7"/>
        <v>5</v>
      </c>
    </row>
    <row r="6" spans="1:21">
      <c r="L6" s="1" t="str">
        <f t="shared" si="0"/>
        <v>blank</v>
      </c>
      <c r="M6" s="1" t="str">
        <f t="shared" si="1"/>
        <v>blank</v>
      </c>
      <c r="N6" t="str">
        <f t="shared" si="2"/>
        <v>50MH</v>
      </c>
      <c r="O6" s="9">
        <f>COUNTIFS(N$1:N6,"="&amp;N6,G$1:G6,"="&amp;G6)-1</f>
        <v>0</v>
      </c>
      <c r="P6" s="10">
        <f t="shared" si="3"/>
        <v>0</v>
      </c>
      <c r="Q6" s="11">
        <f t="shared" si="4"/>
        <v>1</v>
      </c>
      <c r="R6" s="4" t="str">
        <f t="shared" si="8"/>
        <v>50MH</v>
      </c>
      <c r="S6" t="str">
        <f t="shared" si="5"/>
        <v>50MH</v>
      </c>
      <c r="T6" s="1">
        <f t="shared" si="6"/>
        <v>0</v>
      </c>
      <c r="U6">
        <f t="shared" si="7"/>
        <v>1</v>
      </c>
    </row>
    <row r="7" spans="1:21">
      <c r="A7" t="s">
        <v>65</v>
      </c>
      <c r="B7" t="s">
        <v>28</v>
      </c>
      <c r="C7" t="s">
        <v>184</v>
      </c>
      <c r="D7">
        <v>2</v>
      </c>
      <c r="E7">
        <v>1</v>
      </c>
      <c r="F7">
        <v>988</v>
      </c>
      <c r="G7" t="s">
        <v>77</v>
      </c>
      <c r="H7" t="s">
        <v>28</v>
      </c>
      <c r="I7" t="s">
        <v>65</v>
      </c>
      <c r="J7" t="s">
        <v>37</v>
      </c>
      <c r="K7" s="14">
        <v>8.8000000000000007</v>
      </c>
      <c r="L7" s="1" t="str">
        <f t="shared" si="0"/>
        <v>ok</v>
      </c>
      <c r="M7" s="1" t="str">
        <f t="shared" si="1"/>
        <v>ok</v>
      </c>
      <c r="N7" t="str">
        <f t="shared" si="2"/>
        <v>50MH</v>
      </c>
      <c r="O7" s="9">
        <f>COUNTIFS(N$1:N7,"="&amp;N7,G$1:G7,"="&amp;G7)-1</f>
        <v>0</v>
      </c>
      <c r="P7" s="10">
        <f t="shared" si="3"/>
        <v>8.8000000000000007</v>
      </c>
      <c r="Q7" s="11">
        <f t="shared" si="4"/>
        <v>1</v>
      </c>
      <c r="R7" s="4" t="str">
        <f t="shared" si="8"/>
        <v>50MH</v>
      </c>
      <c r="S7" t="str">
        <f t="shared" si="5"/>
        <v>Summer Biggs50MH</v>
      </c>
      <c r="T7" s="1">
        <f t="shared" si="6"/>
        <v>8.8000000000000007</v>
      </c>
      <c r="U7">
        <f t="shared" si="7"/>
        <v>1</v>
      </c>
    </row>
    <row r="8" spans="1:21">
      <c r="D8">
        <v>2</v>
      </c>
      <c r="E8">
        <v>2</v>
      </c>
      <c r="F8">
        <v>917</v>
      </c>
      <c r="G8" t="s">
        <v>89</v>
      </c>
      <c r="H8" t="s">
        <v>28</v>
      </c>
      <c r="I8" t="s">
        <v>65</v>
      </c>
      <c r="J8" t="s">
        <v>82</v>
      </c>
      <c r="K8" s="14">
        <v>9.6</v>
      </c>
      <c r="L8" s="1" t="str">
        <f t="shared" si="0"/>
        <v>ok</v>
      </c>
      <c r="M8" s="1" t="str">
        <f t="shared" si="1"/>
        <v>ok</v>
      </c>
      <c r="N8" t="str">
        <f t="shared" si="2"/>
        <v>50MH</v>
      </c>
      <c r="O8" s="9">
        <f>COUNTIFS(N$1:N8,"="&amp;N8,G$1:G8,"="&amp;G8)-1</f>
        <v>0</v>
      </c>
      <c r="P8" s="10">
        <f t="shared" si="3"/>
        <v>9.6</v>
      </c>
      <c r="Q8" s="11">
        <f t="shared" si="4"/>
        <v>1</v>
      </c>
      <c r="R8" s="4" t="str">
        <f t="shared" si="8"/>
        <v>50MH</v>
      </c>
      <c r="S8" t="str">
        <f t="shared" si="5"/>
        <v>Ava O'Driscoll50MH</v>
      </c>
      <c r="T8" s="1">
        <f t="shared" si="6"/>
        <v>9.6</v>
      </c>
      <c r="U8">
        <f t="shared" si="7"/>
        <v>5</v>
      </c>
    </row>
    <row r="9" spans="1:21">
      <c r="D9">
        <v>2</v>
      </c>
      <c r="E9">
        <v>3</v>
      </c>
      <c r="F9">
        <v>986</v>
      </c>
      <c r="G9" t="s">
        <v>157</v>
      </c>
      <c r="H9" t="s">
        <v>28</v>
      </c>
      <c r="I9" t="s">
        <v>65</v>
      </c>
      <c r="J9" t="s">
        <v>185</v>
      </c>
      <c r="K9" s="14">
        <v>10.4</v>
      </c>
      <c r="L9" s="1" t="str">
        <f t="shared" si="0"/>
        <v>ok</v>
      </c>
      <c r="M9" s="1" t="str">
        <f t="shared" si="1"/>
        <v>ok</v>
      </c>
      <c r="N9" t="str">
        <f t="shared" si="2"/>
        <v>50MH</v>
      </c>
      <c r="O9" s="9">
        <f>COUNTIFS(N$1:N9,"="&amp;N9,G$1:G9,"="&amp;G9)-1</f>
        <v>0</v>
      </c>
      <c r="P9" s="10">
        <f t="shared" si="3"/>
        <v>10.4</v>
      </c>
      <c r="Q9" s="11">
        <f t="shared" si="4"/>
        <v>1</v>
      </c>
      <c r="R9" s="4" t="str">
        <f t="shared" si="8"/>
        <v>50MH</v>
      </c>
      <c r="S9" t="str">
        <f t="shared" si="5"/>
        <v>Arabella Hornby50MH</v>
      </c>
      <c r="T9" s="1">
        <f t="shared" si="6"/>
        <v>10.4</v>
      </c>
      <c r="U9">
        <f t="shared" si="7"/>
        <v>8</v>
      </c>
    </row>
    <row r="10" spans="1:21">
      <c r="D10">
        <v>2</v>
      </c>
      <c r="E10">
        <v>4</v>
      </c>
      <c r="F10">
        <v>913</v>
      </c>
      <c r="G10" t="s">
        <v>85</v>
      </c>
      <c r="H10" t="s">
        <v>28</v>
      </c>
      <c r="I10" t="s">
        <v>65</v>
      </c>
      <c r="J10" t="s">
        <v>82</v>
      </c>
      <c r="K10" s="14">
        <v>11.4</v>
      </c>
      <c r="L10" s="1" t="str">
        <f t="shared" si="0"/>
        <v>ok</v>
      </c>
      <c r="M10" s="1" t="str">
        <f t="shared" si="1"/>
        <v>ok</v>
      </c>
      <c r="N10" t="str">
        <f t="shared" si="2"/>
        <v>50MH</v>
      </c>
      <c r="O10" s="9">
        <f>COUNTIFS(N$1:N10,"="&amp;N10,G$1:G10,"="&amp;G10)-1</f>
        <v>0</v>
      </c>
      <c r="P10" s="10">
        <f t="shared" si="3"/>
        <v>11.4</v>
      </c>
      <c r="Q10" s="11">
        <f t="shared" si="4"/>
        <v>1</v>
      </c>
      <c r="R10" s="4" t="str">
        <f t="shared" si="8"/>
        <v>50MH</v>
      </c>
      <c r="S10" t="str">
        <f t="shared" si="5"/>
        <v>Martha Gibbs50MH</v>
      </c>
      <c r="T10" s="1">
        <f t="shared" si="6"/>
        <v>11.4</v>
      </c>
      <c r="U10">
        <f t="shared" si="7"/>
        <v>12</v>
      </c>
    </row>
    <row r="11" spans="1:21">
      <c r="L11" s="1" t="str">
        <f t="shared" si="0"/>
        <v>blank</v>
      </c>
      <c r="M11" s="1" t="str">
        <f t="shared" si="1"/>
        <v>blank</v>
      </c>
      <c r="N11" t="str">
        <f t="shared" si="2"/>
        <v>50MH</v>
      </c>
      <c r="O11" s="9">
        <f>COUNTIFS(N$1:N11,"="&amp;N11,G$1:G11,"="&amp;G11)-1</f>
        <v>1</v>
      </c>
      <c r="P11" s="10">
        <f t="shared" si="3"/>
        <v>0</v>
      </c>
      <c r="Q11" s="11">
        <f t="shared" si="4"/>
        <v>1</v>
      </c>
      <c r="R11" s="4" t="str">
        <f t="shared" si="8"/>
        <v>50MH</v>
      </c>
      <c r="S11" t="str">
        <f t="shared" si="5"/>
        <v>50MH</v>
      </c>
      <c r="T11" s="1">
        <f t="shared" si="6"/>
        <v>0</v>
      </c>
      <c r="U11">
        <f t="shared" si="7"/>
        <v>1</v>
      </c>
    </row>
    <row r="12" spans="1:21">
      <c r="L12" s="1" t="str">
        <f t="shared" si="0"/>
        <v>blank</v>
      </c>
      <c r="M12" s="1" t="str">
        <f t="shared" si="1"/>
        <v>blank</v>
      </c>
      <c r="N12" t="str">
        <f t="shared" si="2"/>
        <v>50MH</v>
      </c>
      <c r="O12" s="9">
        <f>COUNTIFS(N$1:N12,"="&amp;N12,G$1:G12,"="&amp;G12)-1</f>
        <v>2</v>
      </c>
      <c r="P12" s="10">
        <f t="shared" si="3"/>
        <v>0</v>
      </c>
      <c r="Q12" s="11">
        <f t="shared" si="4"/>
        <v>1</v>
      </c>
      <c r="R12" s="4" t="str">
        <f t="shared" si="8"/>
        <v>50MH</v>
      </c>
      <c r="S12" t="str">
        <f t="shared" si="5"/>
        <v>50MH</v>
      </c>
      <c r="T12" s="1">
        <f t="shared" si="6"/>
        <v>0</v>
      </c>
      <c r="U12">
        <f t="shared" si="7"/>
        <v>1</v>
      </c>
    </row>
    <row r="13" spans="1:21">
      <c r="A13" t="s">
        <v>65</v>
      </c>
      <c r="B13" t="s">
        <v>28</v>
      </c>
      <c r="C13" t="s">
        <v>184</v>
      </c>
      <c r="D13">
        <v>3</v>
      </c>
      <c r="E13">
        <v>1</v>
      </c>
      <c r="F13">
        <v>979</v>
      </c>
      <c r="G13" t="s">
        <v>150</v>
      </c>
      <c r="H13" t="s">
        <v>28</v>
      </c>
      <c r="I13" t="s">
        <v>65</v>
      </c>
      <c r="J13" t="s">
        <v>79</v>
      </c>
      <c r="K13" s="14">
        <v>10.199999999999999</v>
      </c>
      <c r="L13" s="1" t="str">
        <f t="shared" si="0"/>
        <v>ok</v>
      </c>
      <c r="M13" s="1" t="str">
        <f t="shared" si="1"/>
        <v>ok</v>
      </c>
      <c r="N13" t="str">
        <f t="shared" si="2"/>
        <v>50MH</v>
      </c>
      <c r="O13" s="9">
        <f>COUNTIFS(N$1:N13,"="&amp;N13,G$1:G13,"="&amp;G13)-1</f>
        <v>0</v>
      </c>
      <c r="P13" s="10">
        <f t="shared" si="3"/>
        <v>10.199999999999999</v>
      </c>
      <c r="Q13" s="11">
        <f t="shared" si="4"/>
        <v>1</v>
      </c>
      <c r="R13" s="4" t="str">
        <f t="shared" si="8"/>
        <v>50MH</v>
      </c>
      <c r="S13" t="str">
        <f t="shared" si="5"/>
        <v>Taryn Ollett50MH</v>
      </c>
      <c r="T13" s="1">
        <f t="shared" si="6"/>
        <v>10.199999999999999</v>
      </c>
      <c r="U13">
        <f t="shared" si="7"/>
        <v>7</v>
      </c>
    </row>
    <row r="14" spans="1:21">
      <c r="D14">
        <v>3</v>
      </c>
      <c r="E14">
        <v>2</v>
      </c>
      <c r="F14">
        <v>199</v>
      </c>
      <c r="G14" t="s">
        <v>67</v>
      </c>
      <c r="H14" t="s">
        <v>28</v>
      </c>
      <c r="I14" t="s">
        <v>65</v>
      </c>
      <c r="J14" t="s">
        <v>68</v>
      </c>
      <c r="K14" s="14">
        <v>10.6</v>
      </c>
      <c r="L14" s="1" t="str">
        <f t="shared" si="0"/>
        <v>ok</v>
      </c>
      <c r="M14" s="1" t="str">
        <f t="shared" si="1"/>
        <v>ok</v>
      </c>
      <c r="N14" t="str">
        <f t="shared" si="2"/>
        <v>50MH</v>
      </c>
      <c r="O14" s="9">
        <f>COUNTIFS(N$1:N14,"="&amp;N14,G$1:G14,"="&amp;G14)-1</f>
        <v>0</v>
      </c>
      <c r="P14" s="10">
        <f t="shared" si="3"/>
        <v>10.6</v>
      </c>
      <c r="Q14" s="11">
        <f t="shared" si="4"/>
        <v>1</v>
      </c>
      <c r="R14" s="4" t="str">
        <f t="shared" si="8"/>
        <v>50MH</v>
      </c>
      <c r="S14" t="str">
        <f t="shared" si="5"/>
        <v>Lucy Hird50MH</v>
      </c>
      <c r="T14" s="1">
        <f t="shared" si="6"/>
        <v>10.6</v>
      </c>
      <c r="U14">
        <f t="shared" si="7"/>
        <v>9</v>
      </c>
    </row>
    <row r="15" spans="1:21">
      <c r="D15">
        <v>3</v>
      </c>
      <c r="E15">
        <v>3</v>
      </c>
      <c r="F15">
        <v>975</v>
      </c>
      <c r="G15" t="s">
        <v>146</v>
      </c>
      <c r="H15" t="s">
        <v>28</v>
      </c>
      <c r="I15" t="s">
        <v>65</v>
      </c>
      <c r="J15" t="s">
        <v>79</v>
      </c>
      <c r="K15" s="14">
        <v>10.8</v>
      </c>
      <c r="L15" s="1" t="str">
        <f t="shared" si="0"/>
        <v>ok</v>
      </c>
      <c r="M15" s="1" t="str">
        <f t="shared" si="1"/>
        <v>ok</v>
      </c>
      <c r="N15" t="str">
        <f t="shared" si="2"/>
        <v>50MH</v>
      </c>
      <c r="O15" s="9">
        <f>COUNTIFS(N$1:N15,"="&amp;N15,G$1:G15,"="&amp;G15)-1</f>
        <v>0</v>
      </c>
      <c r="P15" s="10">
        <f t="shared" si="3"/>
        <v>10.8</v>
      </c>
      <c r="Q15" s="11">
        <f t="shared" si="4"/>
        <v>1</v>
      </c>
      <c r="R15" s="4" t="str">
        <f t="shared" si="8"/>
        <v>50MH</v>
      </c>
      <c r="S15" t="str">
        <f t="shared" si="5"/>
        <v>Holly Swanborough50MH</v>
      </c>
      <c r="T15" s="1">
        <f t="shared" si="6"/>
        <v>10.8</v>
      </c>
      <c r="U15">
        <f t="shared" si="7"/>
        <v>10</v>
      </c>
    </row>
    <row r="16" spans="1:21">
      <c r="D16">
        <v>3</v>
      </c>
      <c r="E16">
        <v>4</v>
      </c>
      <c r="F16">
        <v>916</v>
      </c>
      <c r="G16" t="s">
        <v>88</v>
      </c>
      <c r="H16" t="s">
        <v>28</v>
      </c>
      <c r="I16" t="s">
        <v>65</v>
      </c>
      <c r="J16" t="s">
        <v>17</v>
      </c>
      <c r="K16" s="14">
        <v>12.6</v>
      </c>
      <c r="L16" s="1" t="str">
        <f t="shared" si="0"/>
        <v>ok</v>
      </c>
      <c r="M16" s="1" t="str">
        <f t="shared" si="1"/>
        <v>ok</v>
      </c>
      <c r="N16" t="str">
        <f t="shared" si="2"/>
        <v>50MH</v>
      </c>
      <c r="O16" s="9">
        <f>COUNTIFS(N$1:N16,"="&amp;N16,G$1:G16,"="&amp;G16)-1</f>
        <v>0</v>
      </c>
      <c r="P16" s="10">
        <f t="shared" si="3"/>
        <v>12.6</v>
      </c>
      <c r="Q16" s="11">
        <f t="shared" si="4"/>
        <v>1</v>
      </c>
      <c r="R16" s="4" t="str">
        <f t="shared" si="8"/>
        <v>50MH</v>
      </c>
      <c r="S16" t="str">
        <f t="shared" si="5"/>
        <v>Hannah Adam50MH</v>
      </c>
      <c r="T16" s="1">
        <f t="shared" si="6"/>
        <v>12.6</v>
      </c>
      <c r="U16">
        <f t="shared" si="7"/>
        <v>13</v>
      </c>
    </row>
    <row r="17" spans="1:21">
      <c r="L17" s="1" t="str">
        <f t="shared" si="0"/>
        <v>blank</v>
      </c>
      <c r="M17" s="1" t="str">
        <f t="shared" si="1"/>
        <v>blank</v>
      </c>
      <c r="N17" t="str">
        <f t="shared" si="2"/>
        <v>50MH</v>
      </c>
      <c r="O17" s="9">
        <f>COUNTIFS(N$1:N17,"="&amp;N17,G$1:G17,"="&amp;G17)-1</f>
        <v>3</v>
      </c>
      <c r="P17" s="10">
        <f t="shared" si="3"/>
        <v>0</v>
      </c>
      <c r="Q17" s="11">
        <f t="shared" si="4"/>
        <v>1</v>
      </c>
      <c r="R17" s="4" t="str">
        <f t="shared" si="8"/>
        <v>50MH</v>
      </c>
      <c r="S17" t="str">
        <f t="shared" si="5"/>
        <v>50MH</v>
      </c>
      <c r="T17" s="1">
        <f t="shared" si="6"/>
        <v>0</v>
      </c>
      <c r="U17">
        <f t="shared" si="7"/>
        <v>1</v>
      </c>
    </row>
    <row r="18" spans="1:21">
      <c r="A18" t="s">
        <v>65</v>
      </c>
      <c r="B18" t="s">
        <v>28</v>
      </c>
      <c r="C18" t="s">
        <v>184</v>
      </c>
      <c r="D18">
        <v>4</v>
      </c>
      <c r="E18">
        <v>1</v>
      </c>
      <c r="F18">
        <v>918</v>
      </c>
      <c r="G18" t="s">
        <v>90</v>
      </c>
      <c r="H18" t="s">
        <v>28</v>
      </c>
      <c r="I18" t="s">
        <v>65</v>
      </c>
      <c r="J18" t="s">
        <v>12</v>
      </c>
      <c r="K18" s="14">
        <v>10.8</v>
      </c>
      <c r="L18" s="1" t="str">
        <f t="shared" si="0"/>
        <v>ok</v>
      </c>
      <c r="M18" s="1" t="str">
        <f t="shared" si="1"/>
        <v>ok</v>
      </c>
      <c r="N18" t="str">
        <f t="shared" si="2"/>
        <v>50MH</v>
      </c>
      <c r="O18" s="9">
        <f>COUNTIFS(N$1:N18,"="&amp;N18,G$1:G18,"="&amp;G18)-1</f>
        <v>0</v>
      </c>
      <c r="P18" s="10">
        <f t="shared" si="3"/>
        <v>10.8</v>
      </c>
      <c r="Q18" s="11">
        <f t="shared" si="4"/>
        <v>1</v>
      </c>
      <c r="R18" s="4" t="str">
        <f t="shared" si="8"/>
        <v>50MH</v>
      </c>
      <c r="S18" t="str">
        <f t="shared" si="5"/>
        <v>Sophie Watkins50MH</v>
      </c>
      <c r="T18" s="1">
        <f t="shared" si="6"/>
        <v>10.8</v>
      </c>
      <c r="U18">
        <f t="shared" si="7"/>
        <v>10</v>
      </c>
    </row>
    <row r="19" spans="1:21">
      <c r="D19">
        <v>4</v>
      </c>
      <c r="E19">
        <v>2</v>
      </c>
      <c r="F19">
        <v>940</v>
      </c>
      <c r="G19" t="s">
        <v>114</v>
      </c>
      <c r="H19" t="s">
        <v>28</v>
      </c>
      <c r="I19" t="s">
        <v>108</v>
      </c>
      <c r="J19" t="s">
        <v>33</v>
      </c>
      <c r="K19" s="14">
        <v>10.9</v>
      </c>
      <c r="L19" s="1" t="str">
        <f t="shared" si="0"/>
        <v>ok</v>
      </c>
      <c r="M19" s="1" t="str">
        <f t="shared" si="1"/>
        <v>ok</v>
      </c>
      <c r="N19" t="str">
        <f t="shared" si="2"/>
        <v>50MH</v>
      </c>
      <c r="O19" s="9">
        <f>COUNTIFS(N$1:N19,"="&amp;N19,G$1:G19,"="&amp;G19)-1</f>
        <v>0</v>
      </c>
      <c r="P19" s="10">
        <f t="shared" si="3"/>
        <v>10.9</v>
      </c>
      <c r="Q19" s="11">
        <f t="shared" si="4"/>
        <v>1</v>
      </c>
      <c r="R19" s="4" t="str">
        <f t="shared" si="8"/>
        <v>50MH</v>
      </c>
      <c r="S19" t="str">
        <f t="shared" si="5"/>
        <v>Emily Coote50MH</v>
      </c>
      <c r="T19" s="1">
        <f t="shared" si="6"/>
        <v>10.9</v>
      </c>
      <c r="U19">
        <f t="shared" si="7"/>
        <v>1</v>
      </c>
    </row>
    <row r="20" spans="1:21">
      <c r="D20">
        <v>4</v>
      </c>
      <c r="E20">
        <v>3</v>
      </c>
      <c r="F20">
        <v>998</v>
      </c>
      <c r="G20" t="s">
        <v>159</v>
      </c>
      <c r="H20" t="s">
        <v>28</v>
      </c>
      <c r="I20" t="s">
        <v>108</v>
      </c>
      <c r="J20" t="s">
        <v>10</v>
      </c>
      <c r="K20" s="14">
        <v>11.3</v>
      </c>
      <c r="L20" s="1" t="str">
        <f t="shared" si="0"/>
        <v>ok</v>
      </c>
      <c r="M20" s="1" t="str">
        <f t="shared" si="1"/>
        <v>ok</v>
      </c>
      <c r="N20" t="str">
        <f t="shared" si="2"/>
        <v>50MH</v>
      </c>
      <c r="O20" s="9">
        <f>COUNTIFS(N$1:N20,"="&amp;N20,G$1:G20,"="&amp;G20)-1</f>
        <v>0</v>
      </c>
      <c r="P20" s="10">
        <f t="shared" si="3"/>
        <v>11.3</v>
      </c>
      <c r="Q20" s="11">
        <f t="shared" si="4"/>
        <v>1</v>
      </c>
      <c r="R20" s="4" t="str">
        <f t="shared" si="8"/>
        <v>50MH</v>
      </c>
      <c r="S20" t="str">
        <f t="shared" si="5"/>
        <v>Charlotte Ashwell50MH</v>
      </c>
      <c r="T20" s="1">
        <f t="shared" si="6"/>
        <v>11.3</v>
      </c>
      <c r="U20">
        <f t="shared" si="7"/>
        <v>2</v>
      </c>
    </row>
    <row r="21" spans="1:21">
      <c r="D21">
        <v>4</v>
      </c>
      <c r="E21">
        <v>4</v>
      </c>
      <c r="F21">
        <v>969</v>
      </c>
      <c r="G21" t="s">
        <v>74</v>
      </c>
      <c r="H21" t="s">
        <v>28</v>
      </c>
      <c r="I21" t="s">
        <v>65</v>
      </c>
      <c r="J21" t="s">
        <v>10</v>
      </c>
      <c r="K21" s="14">
        <v>12.8</v>
      </c>
      <c r="L21" s="1" t="str">
        <f t="shared" si="0"/>
        <v>ok</v>
      </c>
      <c r="M21" s="1" t="str">
        <f t="shared" si="1"/>
        <v>ok</v>
      </c>
      <c r="N21" t="str">
        <f t="shared" si="2"/>
        <v>50MH</v>
      </c>
      <c r="O21" s="9">
        <f>COUNTIFS(N$1:N21,"="&amp;N21,G$1:G21,"="&amp;G21)-1</f>
        <v>0</v>
      </c>
      <c r="P21" s="10">
        <f t="shared" si="3"/>
        <v>12.8</v>
      </c>
      <c r="Q21" s="11">
        <f t="shared" si="4"/>
        <v>1</v>
      </c>
      <c r="R21" s="4" t="str">
        <f t="shared" si="8"/>
        <v>50MH</v>
      </c>
      <c r="S21" t="str">
        <f t="shared" si="5"/>
        <v>Ruby Townsend50MH</v>
      </c>
      <c r="T21" s="1">
        <f t="shared" si="6"/>
        <v>12.8</v>
      </c>
      <c r="U21">
        <f t="shared" si="7"/>
        <v>14</v>
      </c>
    </row>
    <row r="22" spans="1:21">
      <c r="D22">
        <v>4</v>
      </c>
      <c r="E22">
        <v>5</v>
      </c>
      <c r="F22">
        <v>938</v>
      </c>
      <c r="G22" t="s">
        <v>112</v>
      </c>
      <c r="H22" t="s">
        <v>28</v>
      </c>
      <c r="I22" t="s">
        <v>108</v>
      </c>
      <c r="J22" t="s">
        <v>3</v>
      </c>
      <c r="K22" s="14">
        <v>12.9</v>
      </c>
      <c r="L22" s="1" t="str">
        <f t="shared" si="0"/>
        <v>ok</v>
      </c>
      <c r="M22" s="1" t="str">
        <f t="shared" si="1"/>
        <v>ok</v>
      </c>
      <c r="N22" t="str">
        <f t="shared" si="2"/>
        <v>50MH</v>
      </c>
      <c r="O22" s="9">
        <f>COUNTIFS(N$1:N22,"="&amp;N22,G$1:G22,"="&amp;G22)-1</f>
        <v>0</v>
      </c>
      <c r="P22" s="10">
        <f t="shared" si="3"/>
        <v>12.9</v>
      </c>
      <c r="Q22" s="11">
        <f t="shared" si="4"/>
        <v>1</v>
      </c>
      <c r="R22" s="4" t="str">
        <f t="shared" si="8"/>
        <v>50MH</v>
      </c>
      <c r="S22" t="str">
        <f t="shared" si="5"/>
        <v>Daisy Hadfield50MH</v>
      </c>
      <c r="T22" s="1">
        <f t="shared" si="6"/>
        <v>12.9</v>
      </c>
      <c r="U22">
        <f t="shared" si="7"/>
        <v>3</v>
      </c>
    </row>
    <row r="23" spans="1:21">
      <c r="L23" s="1" t="str">
        <f t="shared" si="0"/>
        <v>blank</v>
      </c>
      <c r="M23" s="1" t="str">
        <f t="shared" si="1"/>
        <v>blank</v>
      </c>
      <c r="N23" t="str">
        <f t="shared" si="2"/>
        <v>50MH</v>
      </c>
      <c r="O23" s="9">
        <f>COUNTIFS(N$1:N23,"="&amp;N23,G$1:G23,"="&amp;G23)-1</f>
        <v>4</v>
      </c>
      <c r="P23" s="10">
        <f t="shared" si="3"/>
        <v>0</v>
      </c>
      <c r="Q23" s="11">
        <f t="shared" si="4"/>
        <v>1</v>
      </c>
      <c r="R23" s="4" t="str">
        <f t="shared" si="8"/>
        <v>50MH</v>
      </c>
      <c r="S23" t="str">
        <f t="shared" si="5"/>
        <v>50MH</v>
      </c>
      <c r="T23" s="1">
        <f t="shared" si="6"/>
        <v>0</v>
      </c>
      <c r="U23">
        <f t="shared" si="7"/>
        <v>1</v>
      </c>
    </row>
    <row r="24" spans="1:21">
      <c r="A24" t="s">
        <v>65</v>
      </c>
      <c r="B24" t="s">
        <v>1</v>
      </c>
      <c r="C24" t="s">
        <v>184</v>
      </c>
      <c r="D24">
        <v>1</v>
      </c>
      <c r="E24">
        <v>1</v>
      </c>
      <c r="F24">
        <v>925</v>
      </c>
      <c r="G24" t="s">
        <v>97</v>
      </c>
      <c r="H24" t="s">
        <v>1</v>
      </c>
      <c r="I24" t="s">
        <v>65</v>
      </c>
      <c r="J24" t="s">
        <v>68</v>
      </c>
      <c r="K24" s="14">
        <v>9.9</v>
      </c>
      <c r="L24" s="1" t="str">
        <f t="shared" si="0"/>
        <v>ok</v>
      </c>
      <c r="M24" s="1" t="str">
        <f t="shared" si="1"/>
        <v>ok</v>
      </c>
      <c r="N24" t="str">
        <f t="shared" si="2"/>
        <v>50MH</v>
      </c>
      <c r="O24" s="9">
        <f>COUNTIFS(N$1:N24,"="&amp;N24,G$1:G24,"="&amp;G24)-1</f>
        <v>0</v>
      </c>
      <c r="P24" s="10">
        <f t="shared" si="3"/>
        <v>9.9</v>
      </c>
      <c r="Q24" s="11">
        <f t="shared" si="4"/>
        <v>1</v>
      </c>
      <c r="R24" s="4" t="str">
        <f t="shared" si="8"/>
        <v>50MH</v>
      </c>
      <c r="S24" t="str">
        <f t="shared" si="5"/>
        <v>Kieran Hird50MH</v>
      </c>
      <c r="T24" s="1">
        <f t="shared" si="6"/>
        <v>9.9</v>
      </c>
      <c r="U24">
        <f t="shared" si="7"/>
        <v>1</v>
      </c>
    </row>
    <row r="25" spans="1:21">
      <c r="D25">
        <v>1</v>
      </c>
      <c r="E25">
        <v>2</v>
      </c>
      <c r="F25">
        <v>923</v>
      </c>
      <c r="G25" t="s">
        <v>95</v>
      </c>
      <c r="H25" t="s">
        <v>1</v>
      </c>
      <c r="I25" t="s">
        <v>65</v>
      </c>
      <c r="J25" t="s">
        <v>26</v>
      </c>
      <c r="K25" s="14">
        <v>12.2</v>
      </c>
      <c r="L25" s="1" t="str">
        <f t="shared" si="0"/>
        <v>ok</v>
      </c>
      <c r="M25" s="1" t="str">
        <f t="shared" si="1"/>
        <v>ok</v>
      </c>
      <c r="N25" t="str">
        <f t="shared" si="2"/>
        <v>50MH</v>
      </c>
      <c r="O25" s="9">
        <f>COUNTIFS(N$1:N25,"="&amp;N25,G$1:G25,"="&amp;G25)-1</f>
        <v>0</v>
      </c>
      <c r="P25" s="10">
        <f t="shared" si="3"/>
        <v>12.2</v>
      </c>
      <c r="Q25" s="11">
        <f t="shared" si="4"/>
        <v>1</v>
      </c>
      <c r="R25" s="4" t="str">
        <f t="shared" si="8"/>
        <v>50MH</v>
      </c>
      <c r="S25" t="str">
        <f t="shared" si="5"/>
        <v>Diego Piana50MH</v>
      </c>
      <c r="T25" s="1">
        <f t="shared" si="6"/>
        <v>12.2</v>
      </c>
      <c r="U25">
        <f t="shared" si="7"/>
        <v>2</v>
      </c>
    </row>
    <row r="26" spans="1:21">
      <c r="D26">
        <v>1</v>
      </c>
      <c r="E26">
        <v>3</v>
      </c>
      <c r="F26">
        <v>927</v>
      </c>
      <c r="G26" t="s">
        <v>99</v>
      </c>
      <c r="H26" t="s">
        <v>1</v>
      </c>
      <c r="I26" t="s">
        <v>65</v>
      </c>
      <c r="J26" t="s">
        <v>100</v>
      </c>
      <c r="K26" s="14">
        <v>12.3</v>
      </c>
      <c r="L26" s="1" t="str">
        <f t="shared" si="0"/>
        <v>ok</v>
      </c>
      <c r="M26" s="1" t="str">
        <f t="shared" si="1"/>
        <v>ok</v>
      </c>
      <c r="N26" t="str">
        <f t="shared" si="2"/>
        <v>50MH</v>
      </c>
      <c r="O26" s="9">
        <f>COUNTIFS(N$1:N26,"="&amp;N26,G$1:G26,"="&amp;G26)-1</f>
        <v>0</v>
      </c>
      <c r="P26" s="10">
        <f t="shared" si="3"/>
        <v>12.3</v>
      </c>
      <c r="Q26" s="11">
        <f t="shared" si="4"/>
        <v>1</v>
      </c>
      <c r="R26" s="4" t="str">
        <f t="shared" si="8"/>
        <v>50MH</v>
      </c>
      <c r="S26" t="str">
        <f t="shared" si="5"/>
        <v>Harry Richards50MH</v>
      </c>
      <c r="T26" s="1">
        <f t="shared" si="6"/>
        <v>12.3</v>
      </c>
      <c r="U26">
        <f t="shared" si="7"/>
        <v>3</v>
      </c>
    </row>
    <row r="27" spans="1:21">
      <c r="D27">
        <v>1</v>
      </c>
      <c r="E27">
        <v>4</v>
      </c>
      <c r="F27">
        <v>928</v>
      </c>
      <c r="G27" t="s">
        <v>101</v>
      </c>
      <c r="H27" t="s">
        <v>1</v>
      </c>
      <c r="I27" t="s">
        <v>65</v>
      </c>
      <c r="J27" t="s">
        <v>26</v>
      </c>
      <c r="K27" s="14">
        <v>12.7</v>
      </c>
      <c r="L27" s="1" t="str">
        <f t="shared" si="0"/>
        <v>ok</v>
      </c>
      <c r="M27" s="1" t="str">
        <f t="shared" si="1"/>
        <v>ok</v>
      </c>
      <c r="N27" t="str">
        <f t="shared" si="2"/>
        <v>50MH</v>
      </c>
      <c r="O27" s="9">
        <f>COUNTIFS(N$1:N27,"="&amp;N27,G$1:G27,"="&amp;G27)-1</f>
        <v>0</v>
      </c>
      <c r="P27" s="10">
        <f t="shared" si="3"/>
        <v>12.7</v>
      </c>
      <c r="Q27" s="11">
        <f t="shared" si="4"/>
        <v>1</v>
      </c>
      <c r="R27" s="4" t="str">
        <f t="shared" si="8"/>
        <v>50MH</v>
      </c>
      <c r="S27" t="str">
        <f t="shared" si="5"/>
        <v>Max French50MH</v>
      </c>
      <c r="T27" s="1">
        <f t="shared" si="6"/>
        <v>12.7</v>
      </c>
      <c r="U27">
        <f t="shared" si="7"/>
        <v>4</v>
      </c>
    </row>
    <row r="28" spans="1:21">
      <c r="L28" s="1" t="str">
        <f t="shared" si="0"/>
        <v>blank</v>
      </c>
      <c r="M28" s="1" t="str">
        <f t="shared" si="1"/>
        <v>blank</v>
      </c>
      <c r="N28" t="str">
        <f t="shared" si="2"/>
        <v>50MH</v>
      </c>
      <c r="O28" s="9">
        <f>COUNTIFS(N$1:N28,"="&amp;N28,G$1:G28,"="&amp;G28)-1</f>
        <v>5</v>
      </c>
      <c r="P28" s="10">
        <f t="shared" si="3"/>
        <v>0</v>
      </c>
      <c r="Q28" s="11">
        <f t="shared" si="4"/>
        <v>1</v>
      </c>
      <c r="R28" s="4" t="str">
        <f t="shared" si="8"/>
        <v>50MH</v>
      </c>
      <c r="S28" t="str">
        <f t="shared" si="5"/>
        <v>50MH</v>
      </c>
      <c r="T28" s="1">
        <f t="shared" si="6"/>
        <v>0</v>
      </c>
      <c r="U28">
        <f t="shared" si="7"/>
        <v>1</v>
      </c>
    </row>
    <row r="29" spans="1:21">
      <c r="A29" t="s">
        <v>16</v>
      </c>
      <c r="B29" t="s">
        <v>28</v>
      </c>
      <c r="C29" t="s">
        <v>184</v>
      </c>
      <c r="D29">
        <v>1</v>
      </c>
      <c r="E29">
        <v>1</v>
      </c>
      <c r="F29">
        <v>180</v>
      </c>
      <c r="G29" t="s">
        <v>46</v>
      </c>
      <c r="H29" t="s">
        <v>28</v>
      </c>
      <c r="I29" t="s">
        <v>16</v>
      </c>
      <c r="J29" t="s">
        <v>17</v>
      </c>
      <c r="K29" s="14">
        <v>8.5</v>
      </c>
      <c r="L29" s="1" t="str">
        <f t="shared" si="0"/>
        <v>ok</v>
      </c>
      <c r="M29" s="1" t="str">
        <f t="shared" si="1"/>
        <v>ok</v>
      </c>
      <c r="N29" t="str">
        <f t="shared" si="2"/>
        <v>50MH</v>
      </c>
      <c r="O29" s="9">
        <f>COUNTIFS(N$1:N29,"="&amp;N29,G$1:G29,"="&amp;G29)-1</f>
        <v>0</v>
      </c>
      <c r="P29" s="10">
        <f t="shared" si="3"/>
        <v>8.5</v>
      </c>
      <c r="Q29" s="11">
        <f t="shared" si="4"/>
        <v>1</v>
      </c>
      <c r="R29" s="4" t="str">
        <f t="shared" si="8"/>
        <v>50MH</v>
      </c>
      <c r="S29" t="str">
        <f t="shared" si="5"/>
        <v>Sophie Torossian50MH</v>
      </c>
      <c r="T29" s="1">
        <f t="shared" si="6"/>
        <v>8.5</v>
      </c>
      <c r="U29">
        <f t="shared" si="7"/>
        <v>1</v>
      </c>
    </row>
    <row r="30" spans="1:21">
      <c r="D30">
        <v>1</v>
      </c>
      <c r="E30">
        <v>2</v>
      </c>
      <c r="F30">
        <v>985</v>
      </c>
      <c r="G30" t="s">
        <v>55</v>
      </c>
      <c r="H30" t="s">
        <v>28</v>
      </c>
      <c r="I30" t="s">
        <v>16</v>
      </c>
      <c r="J30" t="s">
        <v>29</v>
      </c>
      <c r="K30" s="14">
        <v>8.6999999999999993</v>
      </c>
      <c r="L30" s="1" t="str">
        <f t="shared" si="0"/>
        <v>ok</v>
      </c>
      <c r="M30" s="1" t="str">
        <f t="shared" si="1"/>
        <v>ok</v>
      </c>
      <c r="N30" t="str">
        <f t="shared" si="2"/>
        <v>50MH</v>
      </c>
      <c r="O30" s="9">
        <f>COUNTIFS(N$1:N30,"="&amp;N30,G$1:G30,"="&amp;G30)-1</f>
        <v>0</v>
      </c>
      <c r="P30" s="10">
        <f t="shared" si="3"/>
        <v>8.6999999999999993</v>
      </c>
      <c r="Q30" s="11">
        <f t="shared" si="4"/>
        <v>1</v>
      </c>
      <c r="R30" s="4" t="str">
        <f t="shared" si="8"/>
        <v>50MH</v>
      </c>
      <c r="S30" t="str">
        <f t="shared" si="5"/>
        <v>Scarlett Ashford50MH</v>
      </c>
      <c r="T30" s="1">
        <f t="shared" si="6"/>
        <v>8.6999999999999993</v>
      </c>
      <c r="U30">
        <f t="shared" si="7"/>
        <v>2</v>
      </c>
    </row>
    <row r="31" spans="1:21">
      <c r="D31">
        <v>1</v>
      </c>
      <c r="E31">
        <v>3</v>
      </c>
      <c r="F31">
        <v>179</v>
      </c>
      <c r="G31" t="s">
        <v>45</v>
      </c>
      <c r="H31" t="s">
        <v>28</v>
      </c>
      <c r="I31" t="s">
        <v>16</v>
      </c>
      <c r="J31" t="s">
        <v>17</v>
      </c>
      <c r="K31" s="14">
        <v>8.8000000000000007</v>
      </c>
      <c r="L31" s="1" t="str">
        <f t="shared" si="0"/>
        <v>ok</v>
      </c>
      <c r="M31" s="1" t="str">
        <f t="shared" si="1"/>
        <v>ok</v>
      </c>
      <c r="N31" t="str">
        <f t="shared" si="2"/>
        <v>50MH</v>
      </c>
      <c r="O31" s="9">
        <f>COUNTIFS(N$1:N31,"="&amp;N31,G$1:G31,"="&amp;G31)-1</f>
        <v>0</v>
      </c>
      <c r="P31" s="10">
        <f t="shared" si="3"/>
        <v>8.8000000000000007</v>
      </c>
      <c r="Q31" s="11">
        <f t="shared" si="4"/>
        <v>1</v>
      </c>
      <c r="R31" s="4" t="str">
        <f t="shared" si="8"/>
        <v>50MH</v>
      </c>
      <c r="S31" t="str">
        <f t="shared" si="5"/>
        <v>Romy Fagan50MH</v>
      </c>
      <c r="T31" s="1">
        <f t="shared" si="6"/>
        <v>8.8000000000000007</v>
      </c>
      <c r="U31">
        <f t="shared" si="7"/>
        <v>3</v>
      </c>
    </row>
    <row r="32" spans="1:21">
      <c r="L32" s="1" t="str">
        <f t="shared" si="0"/>
        <v>blank</v>
      </c>
      <c r="M32" s="1" t="str">
        <f t="shared" si="1"/>
        <v>blank</v>
      </c>
      <c r="N32" t="str">
        <f t="shared" si="2"/>
        <v>50MH</v>
      </c>
      <c r="O32" s="9">
        <f>COUNTIFS(N$1:N32,"="&amp;N32,G$1:G32,"="&amp;G32)-1</f>
        <v>6</v>
      </c>
      <c r="P32" s="10">
        <f t="shared" si="3"/>
        <v>0</v>
      </c>
      <c r="Q32" s="11">
        <f t="shared" si="4"/>
        <v>1</v>
      </c>
      <c r="R32" s="4" t="str">
        <f t="shared" si="8"/>
        <v>50MH</v>
      </c>
      <c r="S32" t="str">
        <f t="shared" si="5"/>
        <v>50MH</v>
      </c>
      <c r="T32" s="1">
        <f t="shared" si="6"/>
        <v>0</v>
      </c>
      <c r="U32">
        <f t="shared" si="7"/>
        <v>1</v>
      </c>
    </row>
    <row r="33" spans="1:21">
      <c r="A33" t="s">
        <v>16</v>
      </c>
      <c r="B33" t="s">
        <v>28</v>
      </c>
      <c r="C33" t="s">
        <v>184</v>
      </c>
      <c r="D33">
        <v>2</v>
      </c>
      <c r="E33">
        <v>1</v>
      </c>
      <c r="F33">
        <v>178</v>
      </c>
      <c r="G33" t="s">
        <v>44</v>
      </c>
      <c r="H33" t="s">
        <v>28</v>
      </c>
      <c r="I33" t="s">
        <v>16</v>
      </c>
      <c r="J33" t="s">
        <v>26</v>
      </c>
      <c r="K33" s="14">
        <v>10.1</v>
      </c>
      <c r="L33" s="1" t="str">
        <f t="shared" si="0"/>
        <v>ok</v>
      </c>
      <c r="M33" s="1" t="str">
        <f t="shared" si="1"/>
        <v>ok</v>
      </c>
      <c r="N33" t="str">
        <f t="shared" si="2"/>
        <v>50MH</v>
      </c>
      <c r="O33" s="9">
        <f>COUNTIFS(N$1:N33,"="&amp;N33,G$1:G33,"="&amp;G33)-1</f>
        <v>0</v>
      </c>
      <c r="P33" s="10">
        <f t="shared" si="3"/>
        <v>10.1</v>
      </c>
      <c r="Q33" s="11">
        <f t="shared" si="4"/>
        <v>1</v>
      </c>
      <c r="R33" s="4" t="str">
        <f t="shared" si="8"/>
        <v>50MH</v>
      </c>
      <c r="S33" t="str">
        <f t="shared" si="5"/>
        <v>Isobelle French50MH</v>
      </c>
      <c r="T33" s="1">
        <f t="shared" si="6"/>
        <v>10.1</v>
      </c>
      <c r="U33">
        <f t="shared" si="7"/>
        <v>4</v>
      </c>
    </row>
    <row r="34" spans="1:21">
      <c r="D34">
        <v>2</v>
      </c>
      <c r="E34">
        <v>2</v>
      </c>
      <c r="F34">
        <v>991</v>
      </c>
      <c r="G34" t="s">
        <v>160</v>
      </c>
      <c r="H34" t="s">
        <v>28</v>
      </c>
      <c r="I34" t="s">
        <v>16</v>
      </c>
      <c r="J34" t="s">
        <v>100</v>
      </c>
      <c r="K34" s="14">
        <v>10.3</v>
      </c>
      <c r="L34" s="1" t="str">
        <f t="shared" si="0"/>
        <v>ok</v>
      </c>
      <c r="M34" s="1" t="str">
        <f t="shared" si="1"/>
        <v>ok</v>
      </c>
      <c r="N34" t="str">
        <f t="shared" si="2"/>
        <v>50MH</v>
      </c>
      <c r="O34" s="9">
        <f>COUNTIFS(N$1:N34,"="&amp;N34,G$1:G34,"="&amp;G34)-1</f>
        <v>0</v>
      </c>
      <c r="P34" s="10">
        <f t="shared" si="3"/>
        <v>10.3</v>
      </c>
      <c r="Q34" s="11">
        <f t="shared" si="4"/>
        <v>1</v>
      </c>
      <c r="R34" s="4" t="str">
        <f t="shared" si="8"/>
        <v>50MH</v>
      </c>
      <c r="S34" t="str">
        <f t="shared" si="5"/>
        <v>Indira Banerjee50MH</v>
      </c>
      <c r="T34" s="1">
        <f t="shared" ref="T34:T65" si="9">K34</f>
        <v>10.3</v>
      </c>
      <c r="U34">
        <f t="shared" si="7"/>
        <v>5</v>
      </c>
    </row>
    <row r="35" spans="1:21">
      <c r="D35">
        <v>2</v>
      </c>
      <c r="E35">
        <v>3</v>
      </c>
      <c r="F35">
        <v>185</v>
      </c>
      <c r="G35" t="s">
        <v>51</v>
      </c>
      <c r="H35" t="s">
        <v>28</v>
      </c>
      <c r="I35" t="s">
        <v>16</v>
      </c>
      <c r="J35" t="s">
        <v>52</v>
      </c>
      <c r="K35" s="14">
        <v>11.1</v>
      </c>
      <c r="L35" s="1" t="str">
        <f t="shared" si="0"/>
        <v>ok</v>
      </c>
      <c r="M35" s="1" t="str">
        <f t="shared" si="1"/>
        <v>ok</v>
      </c>
      <c r="N35" t="str">
        <f t="shared" si="2"/>
        <v>50MH</v>
      </c>
      <c r="O35" s="9">
        <f>COUNTIFS(N$1:N35,"="&amp;N35,G$1:G35,"="&amp;G35)-1</f>
        <v>0</v>
      </c>
      <c r="P35" s="10">
        <f t="shared" si="3"/>
        <v>11.1</v>
      </c>
      <c r="Q35" s="11">
        <f t="shared" si="4"/>
        <v>1</v>
      </c>
      <c r="R35" s="4" t="str">
        <f t="shared" si="8"/>
        <v>50MH</v>
      </c>
      <c r="S35" t="str">
        <f t="shared" si="5"/>
        <v>Isabella Tordoff50MH</v>
      </c>
      <c r="T35" s="1">
        <f t="shared" si="9"/>
        <v>11.1</v>
      </c>
      <c r="U35">
        <f t="shared" si="7"/>
        <v>6</v>
      </c>
    </row>
    <row r="36" spans="1:21">
      <c r="D36">
        <v>2</v>
      </c>
      <c r="E36">
        <v>4</v>
      </c>
      <c r="F36">
        <v>184</v>
      </c>
      <c r="G36" t="s">
        <v>50</v>
      </c>
      <c r="H36" t="s">
        <v>28</v>
      </c>
      <c r="I36" t="s">
        <v>16</v>
      </c>
      <c r="J36" t="s">
        <v>17</v>
      </c>
      <c r="K36" s="14">
        <v>11.8</v>
      </c>
      <c r="L36" s="1" t="str">
        <f t="shared" si="0"/>
        <v>ok</v>
      </c>
      <c r="M36" s="1" t="str">
        <f t="shared" si="1"/>
        <v>ok</v>
      </c>
      <c r="N36" t="str">
        <f t="shared" si="2"/>
        <v>50MH</v>
      </c>
      <c r="O36" s="9">
        <f>COUNTIFS(N$1:N36,"="&amp;N36,G$1:G36,"="&amp;G36)-1</f>
        <v>0</v>
      </c>
      <c r="P36" s="10">
        <f t="shared" si="3"/>
        <v>11.8</v>
      </c>
      <c r="Q36" s="11">
        <f t="shared" si="4"/>
        <v>1</v>
      </c>
      <c r="R36" s="4" t="str">
        <f t="shared" si="8"/>
        <v>50MH</v>
      </c>
      <c r="S36" t="str">
        <f t="shared" si="5"/>
        <v>Neve Arundel50MH</v>
      </c>
      <c r="T36" s="1">
        <f t="shared" si="9"/>
        <v>11.8</v>
      </c>
      <c r="U36">
        <f t="shared" si="7"/>
        <v>7</v>
      </c>
    </row>
    <row r="37" spans="1:21">
      <c r="L37" s="1" t="str">
        <f t="shared" si="0"/>
        <v>blank</v>
      </c>
      <c r="M37" s="1" t="str">
        <f t="shared" si="1"/>
        <v>blank</v>
      </c>
      <c r="N37" t="str">
        <f t="shared" si="2"/>
        <v>50MH</v>
      </c>
      <c r="O37" s="9">
        <f>COUNTIFS(N$1:N37,"="&amp;N37,G$1:G37,"="&amp;G37)-1</f>
        <v>7</v>
      </c>
      <c r="P37" s="10">
        <f t="shared" si="3"/>
        <v>0</v>
      </c>
      <c r="Q37" s="11">
        <f t="shared" si="4"/>
        <v>1</v>
      </c>
      <c r="R37" s="4" t="str">
        <f t="shared" si="8"/>
        <v>50MH</v>
      </c>
      <c r="S37" t="str">
        <f t="shared" si="5"/>
        <v>50MH</v>
      </c>
      <c r="T37" s="1">
        <f t="shared" si="9"/>
        <v>0</v>
      </c>
      <c r="U37">
        <f t="shared" si="7"/>
        <v>1</v>
      </c>
    </row>
    <row r="38" spans="1:21">
      <c r="A38" t="s">
        <v>108</v>
      </c>
      <c r="B38" t="s">
        <v>1</v>
      </c>
      <c r="C38" t="s">
        <v>184</v>
      </c>
      <c r="D38">
        <v>1</v>
      </c>
      <c r="E38">
        <v>1</v>
      </c>
      <c r="F38">
        <v>953</v>
      </c>
      <c r="G38" t="s">
        <v>128</v>
      </c>
      <c r="H38" t="s">
        <v>1</v>
      </c>
      <c r="I38" t="s">
        <v>108</v>
      </c>
      <c r="J38" t="s">
        <v>24</v>
      </c>
      <c r="K38" s="14">
        <v>12.1</v>
      </c>
      <c r="L38" s="1" t="str">
        <f t="shared" si="0"/>
        <v>ok</v>
      </c>
      <c r="M38" s="1" t="str">
        <f t="shared" si="1"/>
        <v>ok</v>
      </c>
      <c r="N38" t="str">
        <f t="shared" si="2"/>
        <v>50MH</v>
      </c>
      <c r="O38" s="9">
        <f>COUNTIFS(N$1:N38,"="&amp;N38,G$1:G38,"="&amp;G38)-1</f>
        <v>0</v>
      </c>
      <c r="P38" s="10">
        <f t="shared" si="3"/>
        <v>12.1</v>
      </c>
      <c r="Q38" s="11">
        <f t="shared" si="4"/>
        <v>1</v>
      </c>
      <c r="R38" s="4" t="str">
        <f t="shared" si="8"/>
        <v>50MH</v>
      </c>
      <c r="S38" t="str">
        <f t="shared" si="5"/>
        <v>Samuel Bapty50MH</v>
      </c>
      <c r="T38" s="1">
        <f t="shared" si="9"/>
        <v>12.1</v>
      </c>
      <c r="U38">
        <f t="shared" si="7"/>
        <v>1</v>
      </c>
    </row>
    <row r="39" spans="1:21">
      <c r="D39">
        <v>1</v>
      </c>
      <c r="E39">
        <v>2</v>
      </c>
      <c r="F39">
        <v>944</v>
      </c>
      <c r="G39" t="s">
        <v>119</v>
      </c>
      <c r="H39" t="s">
        <v>1</v>
      </c>
      <c r="I39" t="s">
        <v>108</v>
      </c>
      <c r="J39" t="s">
        <v>68</v>
      </c>
      <c r="K39" s="14">
        <v>12.3</v>
      </c>
      <c r="L39" s="1" t="str">
        <f t="shared" si="0"/>
        <v>ok</v>
      </c>
      <c r="M39" s="1" t="str">
        <f t="shared" si="1"/>
        <v>ok</v>
      </c>
      <c r="N39" t="str">
        <f t="shared" si="2"/>
        <v>50MH</v>
      </c>
      <c r="O39" s="9">
        <f>COUNTIFS(N$1:N39,"="&amp;N39,G$1:G39,"="&amp;G39)-1</f>
        <v>0</v>
      </c>
      <c r="P39" s="10">
        <f t="shared" si="3"/>
        <v>12.3</v>
      </c>
      <c r="Q39" s="11">
        <f t="shared" si="4"/>
        <v>1</v>
      </c>
      <c r="R39" s="4" t="str">
        <f t="shared" si="8"/>
        <v>50MH</v>
      </c>
      <c r="S39" t="str">
        <f t="shared" si="5"/>
        <v>Joshua Myers50MH</v>
      </c>
      <c r="T39" s="1">
        <f t="shared" si="9"/>
        <v>12.3</v>
      </c>
      <c r="U39">
        <f t="shared" si="7"/>
        <v>2</v>
      </c>
    </row>
    <row r="40" spans="1:21">
      <c r="L40" s="1" t="str">
        <f t="shared" si="0"/>
        <v>blank</v>
      </c>
      <c r="M40" s="1" t="str">
        <f t="shared" si="1"/>
        <v>blank</v>
      </c>
      <c r="N40" t="str">
        <f t="shared" si="2"/>
        <v>50MH</v>
      </c>
      <c r="O40" s="9">
        <f>COUNTIFS(N$1:N40,"="&amp;N40,G$1:G40,"="&amp;G40)-1</f>
        <v>8</v>
      </c>
      <c r="P40" s="10">
        <f t="shared" si="3"/>
        <v>0</v>
      </c>
      <c r="Q40" s="11">
        <f t="shared" si="4"/>
        <v>1</v>
      </c>
      <c r="R40" s="4" t="str">
        <f t="shared" si="8"/>
        <v>50MH</v>
      </c>
      <c r="S40" t="str">
        <f t="shared" si="5"/>
        <v>50MH</v>
      </c>
      <c r="T40" s="1">
        <f t="shared" si="9"/>
        <v>0</v>
      </c>
      <c r="U40">
        <f t="shared" si="7"/>
        <v>1</v>
      </c>
    </row>
    <row r="41" spans="1:21">
      <c r="A41" t="s">
        <v>16</v>
      </c>
      <c r="B41" t="s">
        <v>1</v>
      </c>
      <c r="C41" t="s">
        <v>184</v>
      </c>
      <c r="D41">
        <v>1</v>
      </c>
      <c r="E41">
        <v>1</v>
      </c>
      <c r="F41">
        <v>160</v>
      </c>
      <c r="G41" t="s">
        <v>19</v>
      </c>
      <c r="H41" t="s">
        <v>1</v>
      </c>
      <c r="I41" t="s">
        <v>16</v>
      </c>
      <c r="J41" t="s">
        <v>17</v>
      </c>
      <c r="K41" s="14">
        <v>8.3000000000000007</v>
      </c>
      <c r="L41" s="1" t="str">
        <f t="shared" si="0"/>
        <v>ok</v>
      </c>
      <c r="M41" s="1" t="str">
        <f t="shared" si="1"/>
        <v>ok</v>
      </c>
      <c r="N41" t="str">
        <f t="shared" si="2"/>
        <v>50MH</v>
      </c>
      <c r="O41" s="9">
        <f>COUNTIFS(N$1:N41,"="&amp;N41,G$1:G41,"="&amp;G41)-1</f>
        <v>0</v>
      </c>
      <c r="P41" s="10">
        <f t="shared" si="3"/>
        <v>8.3000000000000007</v>
      </c>
      <c r="Q41" s="11">
        <f t="shared" si="4"/>
        <v>1</v>
      </c>
      <c r="R41" s="4" t="str">
        <f t="shared" si="8"/>
        <v>50MH</v>
      </c>
      <c r="S41" t="str">
        <f t="shared" si="5"/>
        <v>Benjamin Jackson50MH</v>
      </c>
      <c r="T41" s="1">
        <f t="shared" si="9"/>
        <v>8.3000000000000007</v>
      </c>
      <c r="U41">
        <f t="shared" si="7"/>
        <v>1</v>
      </c>
    </row>
    <row r="42" spans="1:21">
      <c r="D42">
        <v>1</v>
      </c>
      <c r="E42">
        <v>2</v>
      </c>
      <c r="F42">
        <v>999</v>
      </c>
      <c r="G42" t="s">
        <v>59</v>
      </c>
      <c r="H42" t="s">
        <v>1</v>
      </c>
      <c r="I42" t="s">
        <v>16</v>
      </c>
      <c r="J42" t="s">
        <v>3</v>
      </c>
      <c r="K42" s="14">
        <v>8.8000000000000007</v>
      </c>
      <c r="L42" s="1" t="str">
        <f t="shared" si="0"/>
        <v>ok</v>
      </c>
      <c r="M42" s="1" t="str">
        <f t="shared" si="1"/>
        <v>ok</v>
      </c>
      <c r="N42" t="str">
        <f t="shared" si="2"/>
        <v>50MH</v>
      </c>
      <c r="O42" s="9">
        <f>COUNTIFS(N$1:N42,"="&amp;N42,G$1:G42,"="&amp;G42)-1</f>
        <v>0</v>
      </c>
      <c r="P42" s="10">
        <f t="shared" si="3"/>
        <v>8.8000000000000007</v>
      </c>
      <c r="Q42" s="11">
        <f t="shared" si="4"/>
        <v>1</v>
      </c>
      <c r="R42" s="4" t="str">
        <f t="shared" si="8"/>
        <v>50MH</v>
      </c>
      <c r="S42" t="str">
        <f t="shared" si="5"/>
        <v>Daniel Pal50MH</v>
      </c>
      <c r="T42" s="1">
        <f t="shared" si="9"/>
        <v>8.8000000000000007</v>
      </c>
      <c r="U42">
        <f t="shared" si="7"/>
        <v>2</v>
      </c>
    </row>
    <row r="43" spans="1:21">
      <c r="D43">
        <v>1</v>
      </c>
      <c r="E43">
        <v>3</v>
      </c>
      <c r="F43">
        <v>55</v>
      </c>
      <c r="G43" t="s">
        <v>18</v>
      </c>
      <c r="H43" t="s">
        <v>1</v>
      </c>
      <c r="I43" t="s">
        <v>16</v>
      </c>
      <c r="J43" t="s">
        <v>10</v>
      </c>
      <c r="K43" s="14">
        <v>9.1999999999999993</v>
      </c>
      <c r="L43" s="1" t="str">
        <f t="shared" si="0"/>
        <v>ok</v>
      </c>
      <c r="M43" s="1" t="str">
        <f t="shared" si="1"/>
        <v>ok</v>
      </c>
      <c r="N43" t="str">
        <f t="shared" si="2"/>
        <v>50MH</v>
      </c>
      <c r="O43" s="9">
        <f>COUNTIFS(N$1:N43,"="&amp;N43,G$1:G43,"="&amp;G43)-1</f>
        <v>0</v>
      </c>
      <c r="P43" s="10">
        <f t="shared" si="3"/>
        <v>9.1999999999999993</v>
      </c>
      <c r="Q43" s="11">
        <f t="shared" si="4"/>
        <v>1</v>
      </c>
      <c r="R43" s="4" t="str">
        <f t="shared" si="8"/>
        <v>50MH</v>
      </c>
      <c r="S43" t="str">
        <f t="shared" si="5"/>
        <v>Zeekie Yansaneh50MH</v>
      </c>
      <c r="T43" s="1">
        <f t="shared" si="9"/>
        <v>9.1999999999999993</v>
      </c>
      <c r="U43">
        <f t="shared" si="7"/>
        <v>3</v>
      </c>
    </row>
    <row r="44" spans="1:21">
      <c r="D44">
        <v>1</v>
      </c>
      <c r="E44">
        <v>4</v>
      </c>
      <c r="F44">
        <v>158</v>
      </c>
      <c r="G44" t="s">
        <v>15</v>
      </c>
      <c r="H44" t="s">
        <v>1</v>
      </c>
      <c r="I44" t="s">
        <v>16</v>
      </c>
      <c r="J44" t="s">
        <v>17</v>
      </c>
      <c r="K44" s="14">
        <v>9.6999999999999993</v>
      </c>
      <c r="L44" s="1" t="str">
        <f t="shared" si="0"/>
        <v>ok</v>
      </c>
      <c r="M44" s="1" t="str">
        <f t="shared" si="1"/>
        <v>ok</v>
      </c>
      <c r="N44" t="str">
        <f t="shared" si="2"/>
        <v>50MH</v>
      </c>
      <c r="O44" s="9">
        <f>COUNTIFS(N$1:N44,"="&amp;N44,G$1:G44,"="&amp;G44)-1</f>
        <v>0</v>
      </c>
      <c r="P44" s="10">
        <f t="shared" si="3"/>
        <v>9.6999999999999993</v>
      </c>
      <c r="Q44" s="11">
        <f t="shared" si="4"/>
        <v>1</v>
      </c>
      <c r="R44" s="4" t="str">
        <f t="shared" si="8"/>
        <v>50MH</v>
      </c>
      <c r="S44" t="str">
        <f t="shared" si="5"/>
        <v>Oliver Gee50MH</v>
      </c>
      <c r="T44" s="1">
        <f t="shared" si="9"/>
        <v>9.6999999999999993</v>
      </c>
      <c r="U44">
        <f t="shared" si="7"/>
        <v>5</v>
      </c>
    </row>
    <row r="45" spans="1:21">
      <c r="L45" s="1" t="str">
        <f t="shared" si="0"/>
        <v>blank</v>
      </c>
      <c r="M45" s="1" t="str">
        <f t="shared" si="1"/>
        <v>blank</v>
      </c>
      <c r="N45" t="str">
        <f t="shared" si="2"/>
        <v>50MH</v>
      </c>
      <c r="O45" s="9">
        <f>COUNTIFS(N$1:N45,"="&amp;N45,G$1:G45,"="&amp;G45)-1</f>
        <v>9</v>
      </c>
      <c r="P45" s="10">
        <f t="shared" si="3"/>
        <v>0</v>
      </c>
      <c r="Q45" s="11">
        <f t="shared" si="4"/>
        <v>1</v>
      </c>
      <c r="R45" s="4" t="str">
        <f t="shared" si="8"/>
        <v>50MH</v>
      </c>
      <c r="S45" t="str">
        <f t="shared" si="5"/>
        <v>50MH</v>
      </c>
      <c r="T45" s="1">
        <f t="shared" si="9"/>
        <v>0</v>
      </c>
      <c r="U45">
        <f t="shared" si="7"/>
        <v>1</v>
      </c>
    </row>
    <row r="46" spans="1:21">
      <c r="A46" t="s">
        <v>16</v>
      </c>
      <c r="B46" t="s">
        <v>1</v>
      </c>
      <c r="C46" t="s">
        <v>184</v>
      </c>
      <c r="D46">
        <v>2</v>
      </c>
      <c r="E46">
        <v>1</v>
      </c>
      <c r="F46">
        <v>191</v>
      </c>
      <c r="G46" t="s">
        <v>58</v>
      </c>
      <c r="H46" t="s">
        <v>1</v>
      </c>
      <c r="I46" t="s">
        <v>16</v>
      </c>
      <c r="J46" t="s">
        <v>3</v>
      </c>
      <c r="K46" s="14">
        <v>9.5</v>
      </c>
      <c r="L46" s="1" t="str">
        <f t="shared" si="0"/>
        <v>ok</v>
      </c>
      <c r="M46" s="1" t="str">
        <f t="shared" si="1"/>
        <v>ok</v>
      </c>
      <c r="N46" t="str">
        <f t="shared" si="2"/>
        <v>50MH</v>
      </c>
      <c r="O46" s="9">
        <f>COUNTIFS(N$1:N46,"="&amp;N46,G$1:G46,"="&amp;G46)-1</f>
        <v>0</v>
      </c>
      <c r="P46" s="10">
        <f t="shared" si="3"/>
        <v>9.5</v>
      </c>
      <c r="Q46" s="11">
        <f t="shared" si="4"/>
        <v>1</v>
      </c>
      <c r="R46" s="4" t="str">
        <f t="shared" si="8"/>
        <v>50MH</v>
      </c>
      <c r="S46" t="str">
        <f t="shared" si="5"/>
        <v>Elliot Brownbridge50MH</v>
      </c>
      <c r="T46" s="1">
        <f t="shared" si="9"/>
        <v>9.5</v>
      </c>
      <c r="U46">
        <f t="shared" si="7"/>
        <v>4</v>
      </c>
    </row>
    <row r="47" spans="1:21">
      <c r="D47">
        <v>2</v>
      </c>
      <c r="E47">
        <v>2</v>
      </c>
      <c r="F47">
        <v>194</v>
      </c>
      <c r="G47" t="s">
        <v>61</v>
      </c>
      <c r="H47" t="s">
        <v>1</v>
      </c>
      <c r="I47" t="s">
        <v>16</v>
      </c>
      <c r="J47" t="s">
        <v>62</v>
      </c>
      <c r="K47" s="14">
        <v>10.1</v>
      </c>
      <c r="L47" s="1" t="str">
        <f t="shared" si="0"/>
        <v>ok</v>
      </c>
      <c r="M47" s="1" t="str">
        <f t="shared" si="1"/>
        <v>ok</v>
      </c>
      <c r="N47" t="str">
        <f t="shared" si="2"/>
        <v>50MH</v>
      </c>
      <c r="O47" s="9">
        <f>COUNTIFS(N$1:N47,"="&amp;N47,G$1:G47,"="&amp;G47)-1</f>
        <v>0</v>
      </c>
      <c r="P47" s="10">
        <f t="shared" si="3"/>
        <v>10.1</v>
      </c>
      <c r="Q47" s="11">
        <f t="shared" si="4"/>
        <v>1</v>
      </c>
      <c r="R47" s="4" t="str">
        <f t="shared" si="8"/>
        <v>50MH</v>
      </c>
      <c r="S47" t="str">
        <f t="shared" si="5"/>
        <v>William Brooks50MH</v>
      </c>
      <c r="T47" s="1">
        <f t="shared" si="9"/>
        <v>10.1</v>
      </c>
      <c r="U47">
        <f t="shared" si="7"/>
        <v>6</v>
      </c>
    </row>
    <row r="48" spans="1:21">
      <c r="D48">
        <v>2</v>
      </c>
      <c r="E48">
        <v>3</v>
      </c>
      <c r="F48">
        <v>973</v>
      </c>
      <c r="G48" t="s">
        <v>144</v>
      </c>
      <c r="H48" t="s">
        <v>1</v>
      </c>
      <c r="I48" s="5" t="s">
        <v>16</v>
      </c>
      <c r="J48" t="s">
        <v>62</v>
      </c>
      <c r="K48" s="14">
        <v>10.8</v>
      </c>
      <c r="L48" s="1" t="str">
        <f t="shared" si="0"/>
        <v>ok</v>
      </c>
      <c r="M48" s="1" t="str">
        <f t="shared" si="1"/>
        <v>ok</v>
      </c>
      <c r="N48" t="str">
        <f t="shared" si="2"/>
        <v>50MH</v>
      </c>
      <c r="O48" s="9">
        <f>COUNTIFS(N$1:N48,"="&amp;N48,G$1:G48,"="&amp;G48)-1</f>
        <v>0</v>
      </c>
      <c r="P48" s="10">
        <f t="shared" si="3"/>
        <v>10.8</v>
      </c>
      <c r="Q48" s="11">
        <f t="shared" si="4"/>
        <v>1</v>
      </c>
      <c r="R48" s="4" t="str">
        <f t="shared" si="8"/>
        <v>50MH</v>
      </c>
      <c r="S48" t="str">
        <f t="shared" si="5"/>
        <v>Finley Clegg50MH</v>
      </c>
      <c r="T48" s="1">
        <f t="shared" si="9"/>
        <v>10.8</v>
      </c>
      <c r="U48">
        <f t="shared" si="7"/>
        <v>7</v>
      </c>
    </row>
    <row r="49" spans="1:21">
      <c r="D49">
        <v>2</v>
      </c>
      <c r="E49">
        <v>4</v>
      </c>
      <c r="F49">
        <v>921</v>
      </c>
      <c r="G49" t="s">
        <v>93</v>
      </c>
      <c r="H49" t="s">
        <v>1</v>
      </c>
      <c r="I49" s="5" t="s">
        <v>16</v>
      </c>
      <c r="J49" t="s">
        <v>17</v>
      </c>
      <c r="K49" s="14">
        <v>12.4</v>
      </c>
      <c r="L49" s="1" t="str">
        <f t="shared" si="0"/>
        <v>ok</v>
      </c>
      <c r="M49" s="1" t="str">
        <f t="shared" si="1"/>
        <v>ok</v>
      </c>
      <c r="N49" t="str">
        <f t="shared" si="2"/>
        <v>50MH</v>
      </c>
      <c r="O49" s="9">
        <f>COUNTIFS(N$1:N49,"="&amp;N49,G$1:G49,"="&amp;G49)-1</f>
        <v>0</v>
      </c>
      <c r="P49" s="10">
        <f t="shared" si="3"/>
        <v>12.4</v>
      </c>
      <c r="Q49" s="11">
        <f t="shared" si="4"/>
        <v>1</v>
      </c>
      <c r="R49" s="4" t="str">
        <f t="shared" si="8"/>
        <v>50MH</v>
      </c>
      <c r="S49" t="str">
        <f t="shared" si="5"/>
        <v>Harris Adam50MH</v>
      </c>
      <c r="T49" s="1">
        <f t="shared" si="9"/>
        <v>12.4</v>
      </c>
      <c r="U49">
        <f t="shared" si="7"/>
        <v>8</v>
      </c>
    </row>
    <row r="50" spans="1:21">
      <c r="L50" s="1" t="str">
        <f t="shared" si="0"/>
        <v>blank</v>
      </c>
      <c r="M50" s="1" t="str">
        <f t="shared" si="1"/>
        <v>blank</v>
      </c>
      <c r="N50" t="str">
        <f t="shared" si="2"/>
        <v>50MH</v>
      </c>
      <c r="O50" s="9">
        <f>COUNTIFS(N$1:N50,"="&amp;N50,G$1:G50,"="&amp;G50)-1</f>
        <v>10</v>
      </c>
      <c r="P50" s="10">
        <f t="shared" si="3"/>
        <v>0</v>
      </c>
      <c r="Q50" s="11">
        <f t="shared" si="4"/>
        <v>1</v>
      </c>
      <c r="R50" s="4" t="str">
        <f t="shared" si="8"/>
        <v>50MH</v>
      </c>
      <c r="S50" t="str">
        <f t="shared" si="5"/>
        <v>50MH</v>
      </c>
      <c r="T50" s="1">
        <f t="shared" si="9"/>
        <v>0</v>
      </c>
      <c r="U50">
        <f t="shared" si="7"/>
        <v>1</v>
      </c>
    </row>
    <row r="51" spans="1:21">
      <c r="A51" t="s">
        <v>9</v>
      </c>
      <c r="B51" t="s">
        <v>1</v>
      </c>
      <c r="C51" t="s">
        <v>184</v>
      </c>
      <c r="D51">
        <v>1</v>
      </c>
      <c r="E51">
        <v>1</v>
      </c>
      <c r="F51">
        <v>976</v>
      </c>
      <c r="G51" t="s">
        <v>147</v>
      </c>
      <c r="H51" t="s">
        <v>1</v>
      </c>
      <c r="I51" t="s">
        <v>9</v>
      </c>
      <c r="J51" t="s">
        <v>26</v>
      </c>
      <c r="K51" s="14">
        <v>9</v>
      </c>
      <c r="L51" s="1" t="str">
        <f t="shared" si="0"/>
        <v>ok</v>
      </c>
      <c r="M51" s="1" t="str">
        <f t="shared" si="1"/>
        <v>ok</v>
      </c>
      <c r="N51" t="str">
        <f t="shared" si="2"/>
        <v>50MH</v>
      </c>
      <c r="O51" s="9">
        <f>COUNTIFS(N$1:N51,"="&amp;N51,G$1:G51,"="&amp;G51)-1</f>
        <v>0</v>
      </c>
      <c r="P51" s="10">
        <f t="shared" si="3"/>
        <v>9</v>
      </c>
      <c r="Q51" s="11">
        <f t="shared" si="4"/>
        <v>1</v>
      </c>
      <c r="R51" s="4" t="str">
        <f t="shared" si="8"/>
        <v>50MH</v>
      </c>
      <c r="S51" t="str">
        <f t="shared" si="5"/>
        <v>Laith Alghofari50MH</v>
      </c>
      <c r="T51" s="1">
        <f t="shared" si="9"/>
        <v>9</v>
      </c>
      <c r="U51">
        <f t="shared" si="7"/>
        <v>1</v>
      </c>
    </row>
    <row r="52" spans="1:21">
      <c r="F52">
        <v>155</v>
      </c>
      <c r="G52" t="s">
        <v>11</v>
      </c>
      <c r="H52" t="s">
        <v>1</v>
      </c>
      <c r="I52" t="s">
        <v>9</v>
      </c>
      <c r="J52" t="s">
        <v>12</v>
      </c>
      <c r="K52" s="14">
        <v>9.5</v>
      </c>
      <c r="L52" s="1" t="str">
        <f t="shared" si="0"/>
        <v>ok</v>
      </c>
      <c r="M52" s="1" t="str">
        <f t="shared" si="1"/>
        <v>ok</v>
      </c>
      <c r="N52" t="str">
        <f t="shared" si="2"/>
        <v>50MH</v>
      </c>
      <c r="O52" s="9">
        <f>COUNTIFS(N$1:N52,"="&amp;N52,G$1:G52,"="&amp;G52)-1</f>
        <v>0</v>
      </c>
      <c r="P52" s="10">
        <f t="shared" si="3"/>
        <v>9.5</v>
      </c>
      <c r="Q52" s="11">
        <f t="shared" si="4"/>
        <v>1</v>
      </c>
      <c r="R52" s="4" t="str">
        <f t="shared" si="8"/>
        <v>50MH</v>
      </c>
      <c r="S52" t="str">
        <f t="shared" si="5"/>
        <v>Joey McLaughlan50MH</v>
      </c>
      <c r="T52" s="1">
        <f t="shared" si="9"/>
        <v>9.5</v>
      </c>
      <c r="U52">
        <f t="shared" si="7"/>
        <v>2</v>
      </c>
    </row>
    <row r="53" spans="1:21">
      <c r="L53" s="1" t="str">
        <f t="shared" si="0"/>
        <v>blank</v>
      </c>
      <c r="M53" s="1" t="str">
        <f t="shared" si="1"/>
        <v>blank</v>
      </c>
      <c r="N53" t="str">
        <f t="shared" si="2"/>
        <v>50MH</v>
      </c>
      <c r="O53" s="9">
        <f>COUNTIFS(N$1:N53,"="&amp;N53,G$1:G53,"="&amp;G53)-1</f>
        <v>11</v>
      </c>
      <c r="P53" s="10">
        <f t="shared" si="3"/>
        <v>0</v>
      </c>
      <c r="Q53" s="11">
        <f t="shared" si="4"/>
        <v>1</v>
      </c>
      <c r="R53" s="4" t="str">
        <f t="shared" si="8"/>
        <v>50MH</v>
      </c>
      <c r="S53" t="str">
        <f t="shared" si="5"/>
        <v>50MH</v>
      </c>
      <c r="T53" s="1">
        <f t="shared" si="9"/>
        <v>0</v>
      </c>
      <c r="U53">
        <f t="shared" si="7"/>
        <v>1</v>
      </c>
    </row>
    <row r="54" spans="1:21">
      <c r="A54" t="s">
        <v>16</v>
      </c>
      <c r="B54" t="s">
        <v>28</v>
      </c>
      <c r="C54" t="s">
        <v>186</v>
      </c>
      <c r="D54">
        <v>1</v>
      </c>
      <c r="E54">
        <v>1</v>
      </c>
      <c r="F54">
        <v>180</v>
      </c>
      <c r="G54" t="s">
        <v>46</v>
      </c>
      <c r="H54" t="s">
        <v>28</v>
      </c>
      <c r="I54" t="s">
        <v>16</v>
      </c>
      <c r="J54" t="s">
        <v>17</v>
      </c>
      <c r="K54" s="14">
        <v>7</v>
      </c>
      <c r="L54" s="1" t="str">
        <f t="shared" si="0"/>
        <v>ok</v>
      </c>
      <c r="M54" s="1" t="str">
        <f t="shared" si="1"/>
        <v>ok</v>
      </c>
      <c r="N54" t="str">
        <f t="shared" si="2"/>
        <v>50M</v>
      </c>
      <c r="O54" s="9">
        <f>COUNTIFS(N$1:N54,"="&amp;N54,G$1:G54,"="&amp;G54)-1</f>
        <v>0</v>
      </c>
      <c r="P54" s="10">
        <f t="shared" si="3"/>
        <v>7</v>
      </c>
      <c r="Q54" s="11">
        <f t="shared" si="4"/>
        <v>1</v>
      </c>
      <c r="R54" s="4" t="str">
        <f t="shared" si="8"/>
        <v>50M</v>
      </c>
      <c r="S54" t="str">
        <f t="shared" si="5"/>
        <v>Sophie Torossian50M</v>
      </c>
      <c r="T54" s="1">
        <f t="shared" si="9"/>
        <v>7</v>
      </c>
      <c r="U54">
        <f t="shared" si="7"/>
        <v>1</v>
      </c>
    </row>
    <row r="55" spans="1:21">
      <c r="D55">
        <v>1</v>
      </c>
      <c r="E55">
        <v>2</v>
      </c>
      <c r="F55">
        <v>179</v>
      </c>
      <c r="G55" t="s">
        <v>45</v>
      </c>
      <c r="H55" t="s">
        <v>28</v>
      </c>
      <c r="I55" t="s">
        <v>16</v>
      </c>
      <c r="J55" t="s">
        <v>17</v>
      </c>
      <c r="K55" s="14">
        <v>7.1</v>
      </c>
      <c r="L55" s="1" t="str">
        <f t="shared" si="0"/>
        <v>ok</v>
      </c>
      <c r="M55" s="1" t="str">
        <f t="shared" si="1"/>
        <v>ok</v>
      </c>
      <c r="N55" t="str">
        <f t="shared" si="2"/>
        <v>50M</v>
      </c>
      <c r="O55" s="9">
        <f>COUNTIFS(N$1:N55,"="&amp;N55,G$1:G55,"="&amp;G55)-1</f>
        <v>0</v>
      </c>
      <c r="P55" s="10">
        <f t="shared" si="3"/>
        <v>7.1</v>
      </c>
      <c r="Q55" s="11">
        <f t="shared" si="4"/>
        <v>1</v>
      </c>
      <c r="R55" s="4" t="str">
        <f t="shared" si="8"/>
        <v>50M</v>
      </c>
      <c r="S55" t="str">
        <f t="shared" si="5"/>
        <v>Romy Fagan50M</v>
      </c>
      <c r="T55" s="1">
        <f t="shared" si="9"/>
        <v>7.1</v>
      </c>
      <c r="U55">
        <f t="shared" si="7"/>
        <v>2</v>
      </c>
    </row>
    <row r="56" spans="1:21">
      <c r="D56">
        <v>1</v>
      </c>
      <c r="E56">
        <v>3</v>
      </c>
      <c r="F56">
        <v>177</v>
      </c>
      <c r="G56" t="s">
        <v>43</v>
      </c>
      <c r="H56" t="s">
        <v>28</v>
      </c>
      <c r="I56" t="s">
        <v>16</v>
      </c>
      <c r="J56" t="s">
        <v>17</v>
      </c>
      <c r="K56" s="14">
        <v>7.6</v>
      </c>
      <c r="L56" s="1" t="str">
        <f t="shared" si="0"/>
        <v>ok</v>
      </c>
      <c r="M56" s="1" t="str">
        <f t="shared" si="1"/>
        <v>ok</v>
      </c>
      <c r="N56" t="str">
        <f t="shared" si="2"/>
        <v>50M</v>
      </c>
      <c r="O56" s="9">
        <f>COUNTIFS(N$1:N56,"="&amp;N56,G$1:G56,"="&amp;G56)-1</f>
        <v>0</v>
      </c>
      <c r="P56" s="10">
        <f t="shared" si="3"/>
        <v>7.6</v>
      </c>
      <c r="Q56" s="11">
        <f t="shared" si="4"/>
        <v>1</v>
      </c>
      <c r="R56" s="4" t="str">
        <f t="shared" si="8"/>
        <v>50M</v>
      </c>
      <c r="S56" t="str">
        <f t="shared" si="5"/>
        <v>Maisie Sayles50M</v>
      </c>
      <c r="T56" s="1">
        <f t="shared" si="9"/>
        <v>7.6</v>
      </c>
      <c r="U56">
        <f t="shared" si="7"/>
        <v>3</v>
      </c>
    </row>
    <row r="57" spans="1:21">
      <c r="D57">
        <v>1</v>
      </c>
      <c r="E57">
        <v>4</v>
      </c>
      <c r="F57">
        <v>992</v>
      </c>
      <c r="G57" t="s">
        <v>57</v>
      </c>
      <c r="H57" t="s">
        <v>28</v>
      </c>
      <c r="I57" t="s">
        <v>16</v>
      </c>
      <c r="J57" t="s">
        <v>29</v>
      </c>
      <c r="K57" s="14">
        <v>8</v>
      </c>
      <c r="L57" s="1" t="str">
        <f t="shared" si="0"/>
        <v>ok</v>
      </c>
      <c r="M57" s="1" t="str">
        <f t="shared" si="1"/>
        <v>ok</v>
      </c>
      <c r="N57" t="str">
        <f t="shared" si="2"/>
        <v>50M</v>
      </c>
      <c r="O57" s="9">
        <f>COUNTIFS(N$1:N57,"="&amp;N57,G$1:G57,"="&amp;G57)-1</f>
        <v>0</v>
      </c>
      <c r="P57" s="10">
        <f t="shared" si="3"/>
        <v>8</v>
      </c>
      <c r="Q57" s="11">
        <f t="shared" si="4"/>
        <v>2</v>
      </c>
      <c r="R57" s="4" t="str">
        <f t="shared" si="8"/>
        <v>50MSlower</v>
      </c>
      <c r="S57" t="str">
        <f t="shared" si="5"/>
        <v>Eden Dixon50MSlower</v>
      </c>
      <c r="T57" s="1">
        <f t="shared" si="9"/>
        <v>8</v>
      </c>
      <c r="U57">
        <f t="shared" si="7"/>
        <v>8</v>
      </c>
    </row>
    <row r="58" spans="1:21">
      <c r="L58" s="1" t="str">
        <f t="shared" si="0"/>
        <v>blank</v>
      </c>
      <c r="M58" s="1" t="str">
        <f t="shared" si="1"/>
        <v>blank</v>
      </c>
      <c r="N58" t="str">
        <f t="shared" si="2"/>
        <v>50M</v>
      </c>
      <c r="O58" s="9">
        <f>COUNTIFS(N$1:N58,"="&amp;N58,G$1:G58,"="&amp;G58)-1</f>
        <v>0</v>
      </c>
      <c r="P58" s="10">
        <f t="shared" si="3"/>
        <v>0</v>
      </c>
      <c r="Q58" s="11">
        <f t="shared" si="4"/>
        <v>1</v>
      </c>
      <c r="R58" s="4" t="str">
        <f t="shared" si="8"/>
        <v>50M</v>
      </c>
      <c r="S58" t="str">
        <f t="shared" si="5"/>
        <v>50M</v>
      </c>
      <c r="T58" s="1">
        <f t="shared" si="9"/>
        <v>0</v>
      </c>
      <c r="U58">
        <f t="shared" si="7"/>
        <v>1</v>
      </c>
    </row>
    <row r="59" spans="1:21">
      <c r="A59" t="s">
        <v>16</v>
      </c>
      <c r="B59" t="s">
        <v>28</v>
      </c>
      <c r="C59" t="s">
        <v>186</v>
      </c>
      <c r="D59">
        <v>2</v>
      </c>
      <c r="E59">
        <v>1</v>
      </c>
      <c r="F59">
        <v>193</v>
      </c>
      <c r="G59" t="s">
        <v>60</v>
      </c>
      <c r="H59" t="s">
        <v>28</v>
      </c>
      <c r="I59" t="s">
        <v>16</v>
      </c>
      <c r="J59" t="s">
        <v>10</v>
      </c>
      <c r="K59" s="14">
        <v>7.7</v>
      </c>
      <c r="L59" s="1" t="str">
        <f t="shared" si="0"/>
        <v>ok</v>
      </c>
      <c r="M59" s="1" t="str">
        <f t="shared" si="1"/>
        <v>ok</v>
      </c>
      <c r="N59" t="str">
        <f t="shared" si="2"/>
        <v>50M</v>
      </c>
      <c r="O59" s="9">
        <f>COUNTIFS(N$1:N59,"="&amp;N59,G$1:G59,"="&amp;G59)-1</f>
        <v>0</v>
      </c>
      <c r="P59" s="10">
        <f t="shared" si="3"/>
        <v>7.7</v>
      </c>
      <c r="Q59" s="11">
        <f t="shared" si="4"/>
        <v>1</v>
      </c>
      <c r="R59" s="4" t="str">
        <f t="shared" si="8"/>
        <v>50M</v>
      </c>
      <c r="S59" t="str">
        <f t="shared" si="5"/>
        <v>Betsie Barratt50M</v>
      </c>
      <c r="T59" s="1">
        <f t="shared" si="9"/>
        <v>7.7</v>
      </c>
      <c r="U59">
        <f t="shared" si="7"/>
        <v>4</v>
      </c>
    </row>
    <row r="60" spans="1:21">
      <c r="D60">
        <v>2</v>
      </c>
      <c r="E60">
        <v>2</v>
      </c>
      <c r="F60">
        <v>991</v>
      </c>
      <c r="G60" t="s">
        <v>160</v>
      </c>
      <c r="H60" t="s">
        <v>28</v>
      </c>
      <c r="I60" t="s">
        <v>16</v>
      </c>
      <c r="J60" t="s">
        <v>100</v>
      </c>
      <c r="K60" s="14">
        <v>7.7</v>
      </c>
      <c r="L60" s="1" t="str">
        <f t="shared" si="0"/>
        <v>ok</v>
      </c>
      <c r="M60" s="1" t="str">
        <f t="shared" si="1"/>
        <v>ok</v>
      </c>
      <c r="N60" t="str">
        <f t="shared" si="2"/>
        <v>50M</v>
      </c>
      <c r="O60" s="9">
        <f>COUNTIFS(N$1:N60,"="&amp;N60,G$1:G60,"="&amp;G60)-1</f>
        <v>0</v>
      </c>
      <c r="P60" s="10">
        <f t="shared" si="3"/>
        <v>7.7</v>
      </c>
      <c r="Q60" s="11">
        <f t="shared" si="4"/>
        <v>1</v>
      </c>
      <c r="R60" s="4" t="str">
        <f t="shared" si="8"/>
        <v>50M</v>
      </c>
      <c r="S60" t="str">
        <f t="shared" si="5"/>
        <v>Indira Banerjee50M</v>
      </c>
      <c r="T60" s="1">
        <f t="shared" si="9"/>
        <v>7.7</v>
      </c>
      <c r="U60">
        <f t="shared" si="7"/>
        <v>4</v>
      </c>
    </row>
    <row r="61" spans="1:21">
      <c r="D61">
        <v>2</v>
      </c>
      <c r="E61">
        <v>3</v>
      </c>
      <c r="F61">
        <v>178</v>
      </c>
      <c r="G61" t="s">
        <v>44</v>
      </c>
      <c r="H61" t="s">
        <v>28</v>
      </c>
      <c r="I61" t="s">
        <v>16</v>
      </c>
      <c r="J61" t="s">
        <v>26</v>
      </c>
      <c r="K61" s="14">
        <v>7.8</v>
      </c>
      <c r="L61" s="1" t="str">
        <f t="shared" si="0"/>
        <v>ok</v>
      </c>
      <c r="M61" s="1" t="str">
        <f t="shared" si="1"/>
        <v>ok</v>
      </c>
      <c r="N61" t="str">
        <f t="shared" si="2"/>
        <v>50M</v>
      </c>
      <c r="O61" s="9">
        <f>COUNTIFS(N$1:N61,"="&amp;N61,G$1:G61,"="&amp;G61)-1</f>
        <v>0</v>
      </c>
      <c r="P61" s="10">
        <f t="shared" si="3"/>
        <v>7.8</v>
      </c>
      <c r="Q61" s="11">
        <f t="shared" si="4"/>
        <v>1</v>
      </c>
      <c r="R61" s="4" t="str">
        <f t="shared" si="8"/>
        <v>50M</v>
      </c>
      <c r="S61" t="str">
        <f t="shared" si="5"/>
        <v>Isobelle French50M</v>
      </c>
      <c r="T61" s="1">
        <f t="shared" si="9"/>
        <v>7.8</v>
      </c>
      <c r="U61">
        <f t="shared" si="7"/>
        <v>6</v>
      </c>
    </row>
    <row r="62" spans="1:21">
      <c r="D62">
        <v>2</v>
      </c>
      <c r="E62">
        <v>4</v>
      </c>
      <c r="F62">
        <v>185</v>
      </c>
      <c r="G62" t="s">
        <v>51</v>
      </c>
      <c r="H62" t="s">
        <v>28</v>
      </c>
      <c r="I62" t="s">
        <v>16</v>
      </c>
      <c r="J62" t="s">
        <v>52</v>
      </c>
      <c r="K62" s="14">
        <v>8.3000000000000007</v>
      </c>
      <c r="L62" s="1" t="str">
        <f t="shared" si="0"/>
        <v>ok</v>
      </c>
      <c r="M62" s="1" t="str">
        <f t="shared" si="1"/>
        <v>ok</v>
      </c>
      <c r="N62" t="str">
        <f t="shared" si="2"/>
        <v>50M</v>
      </c>
      <c r="O62" s="9">
        <f>COUNTIFS(N$1:N62,"="&amp;N62,G$1:G62,"="&amp;G62)-1</f>
        <v>0</v>
      </c>
      <c r="P62" s="10">
        <f t="shared" si="3"/>
        <v>8.3000000000000007</v>
      </c>
      <c r="Q62" s="11">
        <f t="shared" si="4"/>
        <v>1</v>
      </c>
      <c r="R62" s="4" t="str">
        <f t="shared" si="8"/>
        <v>50M</v>
      </c>
      <c r="S62" t="str">
        <f t="shared" si="5"/>
        <v>Isabella Tordoff50M</v>
      </c>
      <c r="T62" s="1">
        <f t="shared" si="9"/>
        <v>8.3000000000000007</v>
      </c>
      <c r="U62">
        <f t="shared" si="7"/>
        <v>10</v>
      </c>
    </row>
    <row r="63" spans="1:21">
      <c r="L63" s="1" t="str">
        <f t="shared" si="0"/>
        <v>blank</v>
      </c>
      <c r="M63" s="1" t="str">
        <f t="shared" si="1"/>
        <v>blank</v>
      </c>
      <c r="N63" t="str">
        <f t="shared" si="2"/>
        <v>50M</v>
      </c>
      <c r="O63" s="9">
        <f>COUNTIFS(N$1:N63,"="&amp;N63,G$1:G63,"="&amp;G63)-1</f>
        <v>1</v>
      </c>
      <c r="P63" s="10">
        <f t="shared" si="3"/>
        <v>0</v>
      </c>
      <c r="Q63" s="11">
        <f t="shared" si="4"/>
        <v>1</v>
      </c>
      <c r="R63" s="4" t="str">
        <f t="shared" si="8"/>
        <v>50M</v>
      </c>
      <c r="S63" t="str">
        <f t="shared" si="5"/>
        <v>50M</v>
      </c>
      <c r="T63" s="1">
        <f t="shared" si="9"/>
        <v>0</v>
      </c>
      <c r="U63">
        <f t="shared" si="7"/>
        <v>1</v>
      </c>
    </row>
    <row r="64" spans="1:21">
      <c r="A64" t="s">
        <v>16</v>
      </c>
      <c r="B64" t="s">
        <v>28</v>
      </c>
      <c r="C64" t="s">
        <v>186</v>
      </c>
      <c r="D64">
        <v>3</v>
      </c>
      <c r="E64">
        <v>1</v>
      </c>
      <c r="F64">
        <v>182</v>
      </c>
      <c r="G64" t="s">
        <v>48</v>
      </c>
      <c r="H64" t="s">
        <v>28</v>
      </c>
      <c r="I64" t="s">
        <v>16</v>
      </c>
      <c r="J64" t="s">
        <v>17</v>
      </c>
      <c r="K64" s="14">
        <v>7.8</v>
      </c>
      <c r="L64" s="1" t="str">
        <f t="shared" si="0"/>
        <v>ok</v>
      </c>
      <c r="M64" s="1" t="str">
        <f t="shared" si="1"/>
        <v>ok</v>
      </c>
      <c r="N64" t="str">
        <f t="shared" si="2"/>
        <v>50M</v>
      </c>
      <c r="O64" s="9">
        <f>COUNTIFS(N$1:N64,"="&amp;N64,G$1:G64,"="&amp;G64)-1</f>
        <v>0</v>
      </c>
      <c r="P64" s="10">
        <f t="shared" si="3"/>
        <v>7.8</v>
      </c>
      <c r="Q64" s="11">
        <f t="shared" si="4"/>
        <v>1</v>
      </c>
      <c r="R64" s="4" t="str">
        <f t="shared" si="8"/>
        <v>50M</v>
      </c>
      <c r="S64" t="str">
        <f t="shared" si="5"/>
        <v>Layla Ford50M</v>
      </c>
      <c r="T64" s="1">
        <f t="shared" si="9"/>
        <v>7.8</v>
      </c>
      <c r="U64">
        <f t="shared" si="7"/>
        <v>6</v>
      </c>
    </row>
    <row r="65" spans="1:21">
      <c r="D65">
        <v>3</v>
      </c>
      <c r="E65">
        <v>2</v>
      </c>
      <c r="F65">
        <v>184</v>
      </c>
      <c r="G65" t="s">
        <v>50</v>
      </c>
      <c r="H65" t="s">
        <v>28</v>
      </c>
      <c r="I65" t="s">
        <v>16</v>
      </c>
      <c r="J65" t="s">
        <v>17</v>
      </c>
      <c r="K65" s="14">
        <v>8.1</v>
      </c>
      <c r="L65" s="1" t="str">
        <f t="shared" si="0"/>
        <v>ok</v>
      </c>
      <c r="M65" s="1" t="str">
        <f t="shared" si="1"/>
        <v>ok</v>
      </c>
      <c r="N65" t="str">
        <f t="shared" si="2"/>
        <v>50M</v>
      </c>
      <c r="O65" s="9">
        <f>COUNTIFS(N$1:N65,"="&amp;N65,G$1:G65,"="&amp;G65)-1</f>
        <v>0</v>
      </c>
      <c r="P65" s="10">
        <f t="shared" si="3"/>
        <v>8.1</v>
      </c>
      <c r="Q65" s="11">
        <f t="shared" si="4"/>
        <v>2</v>
      </c>
      <c r="R65" s="4" t="str">
        <f t="shared" si="8"/>
        <v>50MSlower</v>
      </c>
      <c r="S65" t="str">
        <f t="shared" si="5"/>
        <v>Neve Arundel50MSlower</v>
      </c>
      <c r="T65" s="1">
        <f t="shared" si="9"/>
        <v>8.1</v>
      </c>
      <c r="U65">
        <f t="shared" si="7"/>
        <v>9</v>
      </c>
    </row>
    <row r="66" spans="1:21">
      <c r="D66">
        <v>3</v>
      </c>
      <c r="E66">
        <v>3</v>
      </c>
      <c r="F66">
        <v>198</v>
      </c>
      <c r="G66" t="s">
        <v>66</v>
      </c>
      <c r="H66" t="s">
        <v>28</v>
      </c>
      <c r="I66" s="5" t="s">
        <v>16</v>
      </c>
      <c r="J66" t="s">
        <v>10</v>
      </c>
      <c r="K66" s="14">
        <v>8.4</v>
      </c>
      <c r="L66" s="1" t="str">
        <f t="shared" ref="L66:L129" si="10">IF(G66="","blank",IF(ISNA(VLOOKUP(G66,Entry_names,1,FALSE)),"error","ok"))</f>
        <v>ok</v>
      </c>
      <c r="M66" s="1" t="str">
        <f t="shared" ref="M66:M129" si="11">IF(G66="","blank",IF(VLOOKUP(G66,Entry_names,20,FALSE)=I66,"ok","error"))</f>
        <v>ok</v>
      </c>
      <c r="N66" t="str">
        <f t="shared" ref="N66:N129" si="12">IF(C66="",N65,TRIM(LEFT(C66,4)))</f>
        <v>50M</v>
      </c>
      <c r="O66" s="9">
        <f>COUNTIFS(N$1:N66,"="&amp;N66,G$1:G66,"="&amp;G66)-1</f>
        <v>0</v>
      </c>
      <c r="P66" s="10">
        <f t="shared" ref="P66:P129" si="13">IF(K66=0,0,K66+O66/10000)</f>
        <v>8.4</v>
      </c>
      <c r="Q66" s="11">
        <f t="shared" ref="Q66:Q129" si="14">COUNTIFS(G$1:G$1000,"="&amp;G66,N$1:N$1000,"="&amp;N66,P$1:P$1000,"&lt;"&amp;P66)+1</f>
        <v>1</v>
      </c>
      <c r="R66" s="4" t="str">
        <f t="shared" si="8"/>
        <v>50M</v>
      </c>
      <c r="S66" t="str">
        <f t="shared" ref="S66:S129" si="15">G66&amp;R66</f>
        <v>Hana Hussein50M</v>
      </c>
      <c r="T66" s="1">
        <f t="shared" ref="T66:T97" si="16">K66</f>
        <v>8.4</v>
      </c>
      <c r="U66">
        <f t="shared" ref="U66:U129" si="17">COUNTIFS(H$1:H$1000,"="&amp;H66,I$1:I$1000,"="&amp;I66,R$1:R$1000,"="&amp;R66,T$1:T$1000,"&lt;"&amp;T66)+1</f>
        <v>11</v>
      </c>
    </row>
    <row r="67" spans="1:21">
      <c r="L67" s="1" t="str">
        <f t="shared" si="10"/>
        <v>blank</v>
      </c>
      <c r="M67" s="1" t="str">
        <f t="shared" si="11"/>
        <v>blank</v>
      </c>
      <c r="N67" t="str">
        <f t="shared" si="12"/>
        <v>50M</v>
      </c>
      <c r="O67" s="9">
        <f>COUNTIFS(N$1:N67,"="&amp;N67,G$1:G67,"="&amp;G67)-1</f>
        <v>2</v>
      </c>
      <c r="P67" s="10">
        <f t="shared" si="13"/>
        <v>0</v>
      </c>
      <c r="Q67" s="11">
        <f t="shared" si="14"/>
        <v>1</v>
      </c>
      <c r="R67" s="4" t="str">
        <f t="shared" ref="R67:R130" si="18">N67&amp;IF(Q67&gt;1,"Slower","")</f>
        <v>50M</v>
      </c>
      <c r="S67" t="str">
        <f t="shared" si="15"/>
        <v>50M</v>
      </c>
      <c r="T67" s="1">
        <f t="shared" si="16"/>
        <v>0</v>
      </c>
      <c r="U67">
        <f t="shared" si="17"/>
        <v>1</v>
      </c>
    </row>
    <row r="68" spans="1:21">
      <c r="A68" t="s">
        <v>16</v>
      </c>
      <c r="B68" t="s">
        <v>1</v>
      </c>
      <c r="C68" t="s">
        <v>186</v>
      </c>
      <c r="D68">
        <v>1</v>
      </c>
      <c r="E68">
        <v>1</v>
      </c>
      <c r="F68">
        <v>160</v>
      </c>
      <c r="G68" t="s">
        <v>19</v>
      </c>
      <c r="H68" t="s">
        <v>1</v>
      </c>
      <c r="I68" t="s">
        <v>16</v>
      </c>
      <c r="J68" t="s">
        <v>17</v>
      </c>
      <c r="K68" s="14">
        <v>6.7</v>
      </c>
      <c r="L68" s="1" t="str">
        <f t="shared" si="10"/>
        <v>ok</v>
      </c>
      <c r="M68" s="1" t="str">
        <f t="shared" si="11"/>
        <v>ok</v>
      </c>
      <c r="N68" t="str">
        <f t="shared" si="12"/>
        <v>50M</v>
      </c>
      <c r="O68" s="9">
        <f>COUNTIFS(N$1:N68,"="&amp;N68,G$1:G68,"="&amp;G68)-1</f>
        <v>0</v>
      </c>
      <c r="P68" s="10">
        <f t="shared" si="13"/>
        <v>6.7</v>
      </c>
      <c r="Q68" s="11">
        <f t="shared" si="14"/>
        <v>1</v>
      </c>
      <c r="R68" s="4" t="str">
        <f t="shared" si="18"/>
        <v>50M</v>
      </c>
      <c r="S68" t="str">
        <f t="shared" si="15"/>
        <v>Benjamin Jackson50M</v>
      </c>
      <c r="T68" s="1">
        <f t="shared" si="16"/>
        <v>6.7</v>
      </c>
      <c r="U68">
        <f t="shared" si="17"/>
        <v>1</v>
      </c>
    </row>
    <row r="69" spans="1:21">
      <c r="D69">
        <v>1</v>
      </c>
      <c r="E69">
        <v>2</v>
      </c>
      <c r="F69">
        <v>191</v>
      </c>
      <c r="G69" t="s">
        <v>58</v>
      </c>
      <c r="H69" t="s">
        <v>1</v>
      </c>
      <c r="I69" t="s">
        <v>16</v>
      </c>
      <c r="J69" t="s">
        <v>3</v>
      </c>
      <c r="K69" s="14">
        <v>7.1</v>
      </c>
      <c r="L69" s="1" t="str">
        <f t="shared" si="10"/>
        <v>ok</v>
      </c>
      <c r="M69" s="1" t="str">
        <f t="shared" si="11"/>
        <v>ok</v>
      </c>
      <c r="N69" t="str">
        <f t="shared" si="12"/>
        <v>50M</v>
      </c>
      <c r="O69" s="9">
        <f>COUNTIFS(N$1:N69,"="&amp;N69,G$1:G69,"="&amp;G69)-1</f>
        <v>0</v>
      </c>
      <c r="P69" s="10">
        <f t="shared" si="13"/>
        <v>7.1</v>
      </c>
      <c r="Q69" s="11">
        <f t="shared" si="14"/>
        <v>1</v>
      </c>
      <c r="R69" s="4" t="str">
        <f t="shared" si="18"/>
        <v>50M</v>
      </c>
      <c r="S69" t="str">
        <f t="shared" si="15"/>
        <v>Elliot Brownbridge50M</v>
      </c>
      <c r="T69" s="1">
        <f t="shared" si="16"/>
        <v>7.1</v>
      </c>
      <c r="U69">
        <f t="shared" si="17"/>
        <v>2</v>
      </c>
    </row>
    <row r="70" spans="1:21">
      <c r="D70">
        <v>1</v>
      </c>
      <c r="E70">
        <v>3</v>
      </c>
      <c r="F70">
        <v>158</v>
      </c>
      <c r="G70" t="s">
        <v>15</v>
      </c>
      <c r="H70" t="s">
        <v>1</v>
      </c>
      <c r="I70" t="s">
        <v>16</v>
      </c>
      <c r="J70" t="s">
        <v>17</v>
      </c>
      <c r="K70" s="14">
        <v>7.2</v>
      </c>
      <c r="L70" s="1" t="str">
        <f t="shared" si="10"/>
        <v>ok</v>
      </c>
      <c r="M70" s="1" t="str">
        <f t="shared" si="11"/>
        <v>ok</v>
      </c>
      <c r="N70" t="str">
        <f t="shared" si="12"/>
        <v>50M</v>
      </c>
      <c r="O70" s="9">
        <f>COUNTIFS(N$1:N70,"="&amp;N70,G$1:G70,"="&amp;G70)-1</f>
        <v>0</v>
      </c>
      <c r="P70" s="10">
        <f t="shared" si="13"/>
        <v>7.2</v>
      </c>
      <c r="Q70" s="11">
        <f t="shared" si="14"/>
        <v>1</v>
      </c>
      <c r="R70" s="4" t="str">
        <f t="shared" si="18"/>
        <v>50M</v>
      </c>
      <c r="S70" t="str">
        <f t="shared" si="15"/>
        <v>Oliver Gee50M</v>
      </c>
      <c r="T70" s="1">
        <f t="shared" si="16"/>
        <v>7.2</v>
      </c>
      <c r="U70">
        <f t="shared" si="17"/>
        <v>3</v>
      </c>
    </row>
    <row r="71" spans="1:21">
      <c r="L71" s="1" t="str">
        <f t="shared" si="10"/>
        <v>blank</v>
      </c>
      <c r="M71" s="1" t="str">
        <f t="shared" si="11"/>
        <v>blank</v>
      </c>
      <c r="N71" t="str">
        <f t="shared" si="12"/>
        <v>50M</v>
      </c>
      <c r="O71" s="9">
        <f>COUNTIFS(N$1:N71,"="&amp;N71,G$1:G71,"="&amp;G71)-1</f>
        <v>3</v>
      </c>
      <c r="P71" s="10">
        <f t="shared" si="13"/>
        <v>0</v>
      </c>
      <c r="Q71" s="11">
        <f t="shared" si="14"/>
        <v>1</v>
      </c>
      <c r="R71" s="4" t="str">
        <f t="shared" si="18"/>
        <v>50M</v>
      </c>
      <c r="S71" t="str">
        <f t="shared" si="15"/>
        <v>50M</v>
      </c>
      <c r="T71" s="1">
        <f t="shared" si="16"/>
        <v>0</v>
      </c>
      <c r="U71">
        <f t="shared" si="17"/>
        <v>1</v>
      </c>
    </row>
    <row r="72" spans="1:21">
      <c r="A72" t="s">
        <v>16</v>
      </c>
      <c r="B72" t="s">
        <v>1</v>
      </c>
      <c r="C72" t="s">
        <v>186</v>
      </c>
      <c r="D72">
        <v>2</v>
      </c>
      <c r="E72">
        <v>1</v>
      </c>
      <c r="F72">
        <v>999</v>
      </c>
      <c r="G72" t="s">
        <v>59</v>
      </c>
      <c r="H72" t="s">
        <v>1</v>
      </c>
      <c r="I72" t="s">
        <v>16</v>
      </c>
      <c r="J72" t="s">
        <v>3</v>
      </c>
      <c r="K72" s="14">
        <v>7.3</v>
      </c>
      <c r="L72" s="1" t="str">
        <f t="shared" si="10"/>
        <v>ok</v>
      </c>
      <c r="M72" s="1" t="str">
        <f t="shared" si="11"/>
        <v>ok</v>
      </c>
      <c r="N72" t="str">
        <f t="shared" si="12"/>
        <v>50M</v>
      </c>
      <c r="O72" s="9">
        <f>COUNTIFS(N$1:N72,"="&amp;N72,G$1:G72,"="&amp;G72)-1</f>
        <v>0</v>
      </c>
      <c r="P72" s="10">
        <f t="shared" si="13"/>
        <v>7.3</v>
      </c>
      <c r="Q72" s="11">
        <f t="shared" si="14"/>
        <v>1</v>
      </c>
      <c r="R72" s="4" t="str">
        <f t="shared" si="18"/>
        <v>50M</v>
      </c>
      <c r="S72" t="str">
        <f t="shared" si="15"/>
        <v>Daniel Pal50M</v>
      </c>
      <c r="T72" s="1">
        <f t="shared" si="16"/>
        <v>7.3</v>
      </c>
      <c r="U72">
        <f t="shared" si="17"/>
        <v>4</v>
      </c>
    </row>
    <row r="73" spans="1:21">
      <c r="D73">
        <v>2</v>
      </c>
      <c r="E73">
        <v>2</v>
      </c>
      <c r="F73">
        <v>165</v>
      </c>
      <c r="G73" t="s">
        <v>25</v>
      </c>
      <c r="H73" t="s">
        <v>1</v>
      </c>
      <c r="I73" t="s">
        <v>16</v>
      </c>
      <c r="J73" t="s">
        <v>26</v>
      </c>
      <c r="K73" s="14">
        <v>7.5</v>
      </c>
      <c r="L73" s="1" t="str">
        <f t="shared" si="10"/>
        <v>ok</v>
      </c>
      <c r="M73" s="1" t="str">
        <f t="shared" si="11"/>
        <v>ok</v>
      </c>
      <c r="N73" t="str">
        <f t="shared" si="12"/>
        <v>50M</v>
      </c>
      <c r="O73" s="9">
        <f>COUNTIFS(N$1:N73,"="&amp;N73,G$1:G73,"="&amp;G73)-1</f>
        <v>0</v>
      </c>
      <c r="P73" s="10">
        <f t="shared" si="13"/>
        <v>7.5</v>
      </c>
      <c r="Q73" s="11">
        <f t="shared" si="14"/>
        <v>1</v>
      </c>
      <c r="R73" s="4" t="str">
        <f t="shared" si="18"/>
        <v>50M</v>
      </c>
      <c r="S73" t="str">
        <f t="shared" si="15"/>
        <v>Joshua McMillan50M</v>
      </c>
      <c r="T73" s="1">
        <f t="shared" si="16"/>
        <v>7.5</v>
      </c>
      <c r="U73">
        <f t="shared" si="17"/>
        <v>6</v>
      </c>
    </row>
    <row r="74" spans="1:21">
      <c r="D74">
        <v>2</v>
      </c>
      <c r="E74">
        <v>3</v>
      </c>
      <c r="F74">
        <v>194</v>
      </c>
      <c r="G74" t="s">
        <v>61</v>
      </c>
      <c r="H74" t="s">
        <v>1</v>
      </c>
      <c r="I74" t="s">
        <v>16</v>
      </c>
      <c r="J74" t="s">
        <v>62</v>
      </c>
      <c r="K74" s="14">
        <v>7.7</v>
      </c>
      <c r="L74" s="1" t="str">
        <f t="shared" si="10"/>
        <v>ok</v>
      </c>
      <c r="M74" s="1" t="str">
        <f t="shared" si="11"/>
        <v>ok</v>
      </c>
      <c r="N74" t="str">
        <f t="shared" si="12"/>
        <v>50M</v>
      </c>
      <c r="O74" s="9">
        <f>COUNTIFS(N$1:N74,"="&amp;N74,G$1:G74,"="&amp;G74)-1</f>
        <v>0</v>
      </c>
      <c r="P74" s="10">
        <f t="shared" si="13"/>
        <v>7.7</v>
      </c>
      <c r="Q74" s="11">
        <f t="shared" si="14"/>
        <v>1</v>
      </c>
      <c r="R74" s="4" t="str">
        <f t="shared" si="18"/>
        <v>50M</v>
      </c>
      <c r="S74" t="str">
        <f t="shared" si="15"/>
        <v>William Brooks50M</v>
      </c>
      <c r="T74" s="1">
        <f t="shared" si="16"/>
        <v>7.7</v>
      </c>
      <c r="U74">
        <f t="shared" si="17"/>
        <v>7</v>
      </c>
    </row>
    <row r="75" spans="1:21">
      <c r="D75">
        <v>2</v>
      </c>
      <c r="E75">
        <v>4</v>
      </c>
      <c r="F75">
        <v>973</v>
      </c>
      <c r="G75" t="s">
        <v>144</v>
      </c>
      <c r="H75" t="s">
        <v>1</v>
      </c>
      <c r="I75" s="5" t="s">
        <v>16</v>
      </c>
      <c r="J75" t="s">
        <v>62</v>
      </c>
      <c r="K75" s="14">
        <v>7.9</v>
      </c>
      <c r="L75" s="1" t="str">
        <f t="shared" si="10"/>
        <v>ok</v>
      </c>
      <c r="M75" s="1" t="str">
        <f t="shared" si="11"/>
        <v>ok</v>
      </c>
      <c r="N75" t="str">
        <f t="shared" si="12"/>
        <v>50M</v>
      </c>
      <c r="O75" s="9">
        <f>COUNTIFS(N$1:N75,"="&amp;N75,G$1:G75,"="&amp;G75)-1</f>
        <v>0</v>
      </c>
      <c r="P75" s="10">
        <f t="shared" si="13"/>
        <v>7.9</v>
      </c>
      <c r="Q75" s="11">
        <f t="shared" si="14"/>
        <v>1</v>
      </c>
      <c r="R75" s="4" t="str">
        <f t="shared" si="18"/>
        <v>50M</v>
      </c>
      <c r="S75" t="str">
        <f t="shared" si="15"/>
        <v>Finley Clegg50M</v>
      </c>
      <c r="T75" s="1">
        <f t="shared" si="16"/>
        <v>7.9</v>
      </c>
      <c r="U75">
        <f t="shared" si="17"/>
        <v>9</v>
      </c>
    </row>
    <row r="76" spans="1:21">
      <c r="L76" s="1" t="str">
        <f t="shared" si="10"/>
        <v>blank</v>
      </c>
      <c r="M76" s="1" t="str">
        <f t="shared" si="11"/>
        <v>blank</v>
      </c>
      <c r="N76" t="str">
        <f t="shared" si="12"/>
        <v>50M</v>
      </c>
      <c r="O76" s="9">
        <f>COUNTIFS(N$1:N76,"="&amp;N76,G$1:G76,"="&amp;G76)-1</f>
        <v>4</v>
      </c>
      <c r="P76" s="10">
        <f t="shared" si="13"/>
        <v>0</v>
      </c>
      <c r="Q76" s="11">
        <f t="shared" si="14"/>
        <v>1</v>
      </c>
      <c r="R76" s="4" t="str">
        <f t="shared" si="18"/>
        <v>50M</v>
      </c>
      <c r="S76" t="str">
        <f t="shared" si="15"/>
        <v>50M</v>
      </c>
      <c r="T76" s="1">
        <f t="shared" si="16"/>
        <v>0</v>
      </c>
      <c r="U76">
        <f t="shared" si="17"/>
        <v>1</v>
      </c>
    </row>
    <row r="77" spans="1:21">
      <c r="A77" t="s">
        <v>16</v>
      </c>
      <c r="B77" t="s">
        <v>1</v>
      </c>
      <c r="C77" t="s">
        <v>186</v>
      </c>
      <c r="D77">
        <v>3</v>
      </c>
      <c r="E77">
        <v>1</v>
      </c>
      <c r="F77">
        <v>161</v>
      </c>
      <c r="G77" t="s">
        <v>20</v>
      </c>
      <c r="H77" t="s">
        <v>1</v>
      </c>
      <c r="I77" t="s">
        <v>16</v>
      </c>
      <c r="J77" t="s">
        <v>17</v>
      </c>
      <c r="K77" s="14">
        <v>7.6</v>
      </c>
      <c r="L77" s="1" t="str">
        <f t="shared" si="10"/>
        <v>ok</v>
      </c>
      <c r="M77" s="1" t="str">
        <f t="shared" si="11"/>
        <v>ok</v>
      </c>
      <c r="N77" t="str">
        <f t="shared" si="12"/>
        <v>50M</v>
      </c>
      <c r="O77" s="9">
        <f>COUNTIFS(N$1:N77,"="&amp;N77,G$1:G77,"="&amp;G77)-1</f>
        <v>0</v>
      </c>
      <c r="P77" s="10">
        <f t="shared" si="13"/>
        <v>7.6</v>
      </c>
      <c r="Q77" s="11">
        <f t="shared" si="14"/>
        <v>2</v>
      </c>
      <c r="R77" s="4" t="str">
        <f t="shared" si="18"/>
        <v>50MSlower</v>
      </c>
      <c r="S77" t="str">
        <f t="shared" si="15"/>
        <v>Louie Burnell50MSlower</v>
      </c>
      <c r="T77" s="1">
        <f t="shared" si="16"/>
        <v>7.6</v>
      </c>
      <c r="U77">
        <f t="shared" si="17"/>
        <v>6</v>
      </c>
    </row>
    <row r="78" spans="1:21">
      <c r="D78">
        <v>3</v>
      </c>
      <c r="E78">
        <v>2</v>
      </c>
      <c r="F78">
        <v>55</v>
      </c>
      <c r="G78" t="s">
        <v>18</v>
      </c>
      <c r="H78" t="s">
        <v>1</v>
      </c>
      <c r="I78" t="s">
        <v>16</v>
      </c>
      <c r="J78" t="s">
        <v>10</v>
      </c>
      <c r="K78" s="14">
        <v>7.9</v>
      </c>
      <c r="L78" s="1" t="str">
        <f t="shared" si="10"/>
        <v>ok</v>
      </c>
      <c r="M78" s="1" t="str">
        <f t="shared" si="11"/>
        <v>ok</v>
      </c>
      <c r="N78" t="str">
        <f t="shared" si="12"/>
        <v>50M</v>
      </c>
      <c r="O78" s="9">
        <f>COUNTIFS(N$1:N78,"="&amp;N78,G$1:G78,"="&amp;G78)-1</f>
        <v>0</v>
      </c>
      <c r="P78" s="10">
        <f t="shared" si="13"/>
        <v>7.9</v>
      </c>
      <c r="Q78" s="11">
        <f t="shared" si="14"/>
        <v>2</v>
      </c>
      <c r="R78" s="4" t="str">
        <f t="shared" si="18"/>
        <v>50MSlower</v>
      </c>
      <c r="S78" t="str">
        <f t="shared" si="15"/>
        <v>Zeekie Yansaneh50MSlower</v>
      </c>
      <c r="T78" s="1">
        <f t="shared" si="16"/>
        <v>7.9</v>
      </c>
      <c r="U78">
        <f t="shared" si="17"/>
        <v>8</v>
      </c>
    </row>
    <row r="79" spans="1:21">
      <c r="D79">
        <v>3</v>
      </c>
      <c r="E79">
        <v>3</v>
      </c>
      <c r="F79">
        <v>163</v>
      </c>
      <c r="G79" t="s">
        <v>22</v>
      </c>
      <c r="H79" t="s">
        <v>1</v>
      </c>
      <c r="I79" t="s">
        <v>16</v>
      </c>
      <c r="J79" t="s">
        <v>10</v>
      </c>
      <c r="K79" s="14">
        <v>8.4</v>
      </c>
      <c r="L79" s="1" t="str">
        <f t="shared" si="10"/>
        <v>ok</v>
      </c>
      <c r="M79" s="1" t="str">
        <f t="shared" si="11"/>
        <v>ok</v>
      </c>
      <c r="N79" t="str">
        <f t="shared" si="12"/>
        <v>50M</v>
      </c>
      <c r="O79" s="9">
        <f>COUNTIFS(N$1:N79,"="&amp;N79,G$1:G79,"="&amp;G79)-1</f>
        <v>0</v>
      </c>
      <c r="P79" s="10">
        <f t="shared" si="13"/>
        <v>8.4</v>
      </c>
      <c r="Q79" s="11">
        <f t="shared" si="14"/>
        <v>1</v>
      </c>
      <c r="R79" s="4" t="str">
        <f t="shared" si="18"/>
        <v>50M</v>
      </c>
      <c r="S79" t="str">
        <f t="shared" si="15"/>
        <v>Caspar Chadwick50M</v>
      </c>
      <c r="T79" s="1">
        <f t="shared" si="16"/>
        <v>8.4</v>
      </c>
      <c r="U79">
        <f t="shared" si="17"/>
        <v>10</v>
      </c>
    </row>
    <row r="80" spans="1:21">
      <c r="D80">
        <v>3</v>
      </c>
      <c r="E80">
        <v>4</v>
      </c>
      <c r="F80">
        <v>164</v>
      </c>
      <c r="G80" t="s">
        <v>23</v>
      </c>
      <c r="H80" t="s">
        <v>1</v>
      </c>
      <c r="I80" t="s">
        <v>16</v>
      </c>
      <c r="J80" t="s">
        <v>24</v>
      </c>
      <c r="K80" s="14">
        <v>8.8000000000000007</v>
      </c>
      <c r="L80" s="1" t="str">
        <f t="shared" si="10"/>
        <v>ok</v>
      </c>
      <c r="M80" s="1" t="str">
        <f t="shared" si="11"/>
        <v>ok</v>
      </c>
      <c r="N80" t="str">
        <f t="shared" si="12"/>
        <v>50M</v>
      </c>
      <c r="O80" s="9">
        <f>COUNTIFS(N$1:N80,"="&amp;N80,G$1:G80,"="&amp;G80)-1</f>
        <v>0</v>
      </c>
      <c r="P80" s="10">
        <f t="shared" si="13"/>
        <v>8.8000000000000007</v>
      </c>
      <c r="Q80" s="11">
        <f t="shared" si="14"/>
        <v>1</v>
      </c>
      <c r="R80" s="4" t="str">
        <f t="shared" si="18"/>
        <v>50M</v>
      </c>
      <c r="S80" t="str">
        <f t="shared" si="15"/>
        <v>Zachary Hyland50M</v>
      </c>
      <c r="T80" s="1">
        <f t="shared" si="16"/>
        <v>8.8000000000000007</v>
      </c>
      <c r="U80">
        <f t="shared" si="17"/>
        <v>11</v>
      </c>
    </row>
    <row r="81" spans="1:21">
      <c r="D81">
        <v>3</v>
      </c>
      <c r="E81">
        <v>5</v>
      </c>
      <c r="F81">
        <v>921</v>
      </c>
      <c r="G81" t="s">
        <v>93</v>
      </c>
      <c r="H81" t="s">
        <v>1</v>
      </c>
      <c r="I81" s="5" t="s">
        <v>16</v>
      </c>
      <c r="J81" t="s">
        <v>17</v>
      </c>
      <c r="K81" s="14">
        <v>8.9</v>
      </c>
      <c r="L81" s="1" t="str">
        <f t="shared" si="10"/>
        <v>ok</v>
      </c>
      <c r="M81" s="1" t="str">
        <f t="shared" si="11"/>
        <v>ok</v>
      </c>
      <c r="N81" t="str">
        <f t="shared" si="12"/>
        <v>50M</v>
      </c>
      <c r="O81" s="9">
        <f>COUNTIFS(N$1:N81,"="&amp;N81,G$1:G81,"="&amp;G81)-1</f>
        <v>0</v>
      </c>
      <c r="P81" s="10">
        <f t="shared" si="13"/>
        <v>8.9</v>
      </c>
      <c r="Q81" s="11">
        <f t="shared" si="14"/>
        <v>1</v>
      </c>
      <c r="R81" s="4" t="str">
        <f t="shared" si="18"/>
        <v>50M</v>
      </c>
      <c r="S81" t="str">
        <f t="shared" si="15"/>
        <v>Harris Adam50M</v>
      </c>
      <c r="T81" s="1">
        <f t="shared" si="16"/>
        <v>8.9</v>
      </c>
      <c r="U81">
        <f t="shared" si="17"/>
        <v>12</v>
      </c>
    </row>
    <row r="82" spans="1:21">
      <c r="L82" s="1" t="str">
        <f t="shared" si="10"/>
        <v>blank</v>
      </c>
      <c r="M82" s="1" t="str">
        <f t="shared" si="11"/>
        <v>blank</v>
      </c>
      <c r="N82" t="str">
        <f t="shared" si="12"/>
        <v>50M</v>
      </c>
      <c r="O82" s="9">
        <f>COUNTIFS(N$1:N82,"="&amp;N82,G$1:G82,"="&amp;G82)-1</f>
        <v>5</v>
      </c>
      <c r="P82" s="10">
        <f t="shared" si="13"/>
        <v>0</v>
      </c>
      <c r="Q82" s="11">
        <f t="shared" si="14"/>
        <v>1</v>
      </c>
      <c r="R82" s="4" t="str">
        <f t="shared" si="18"/>
        <v>50M</v>
      </c>
      <c r="S82" t="str">
        <f t="shared" si="15"/>
        <v>50M</v>
      </c>
      <c r="T82" s="1">
        <f t="shared" si="16"/>
        <v>0</v>
      </c>
      <c r="U82">
        <f t="shared" si="17"/>
        <v>1</v>
      </c>
    </row>
    <row r="83" spans="1:21">
      <c r="A83" t="s">
        <v>65</v>
      </c>
      <c r="B83" t="s">
        <v>28</v>
      </c>
      <c r="C83" t="s">
        <v>186</v>
      </c>
      <c r="D83">
        <v>1</v>
      </c>
      <c r="E83">
        <v>1</v>
      </c>
      <c r="F83">
        <v>988</v>
      </c>
      <c r="G83" t="s">
        <v>77</v>
      </c>
      <c r="H83" t="s">
        <v>28</v>
      </c>
      <c r="I83" t="s">
        <v>65</v>
      </c>
      <c r="J83" t="s">
        <v>37</v>
      </c>
      <c r="K83" s="14">
        <v>7.5</v>
      </c>
      <c r="L83" s="1" t="str">
        <f t="shared" si="10"/>
        <v>ok</v>
      </c>
      <c r="M83" s="1" t="str">
        <f t="shared" si="11"/>
        <v>ok</v>
      </c>
      <c r="N83" t="str">
        <f t="shared" si="12"/>
        <v>50M</v>
      </c>
      <c r="O83" s="9">
        <f>COUNTIFS(N$1:N83,"="&amp;N83,G$1:G83,"="&amp;G83)-1</f>
        <v>0</v>
      </c>
      <c r="P83" s="10">
        <f t="shared" si="13"/>
        <v>7.5</v>
      </c>
      <c r="Q83" s="11">
        <f t="shared" si="14"/>
        <v>1</v>
      </c>
      <c r="R83" s="4" t="str">
        <f t="shared" si="18"/>
        <v>50M</v>
      </c>
      <c r="S83" t="str">
        <f t="shared" si="15"/>
        <v>Summer Biggs50M</v>
      </c>
      <c r="T83" s="1">
        <f t="shared" si="16"/>
        <v>7.5</v>
      </c>
      <c r="U83">
        <f t="shared" si="17"/>
        <v>1</v>
      </c>
    </row>
    <row r="84" spans="1:21">
      <c r="D84">
        <v>1</v>
      </c>
      <c r="E84">
        <v>2</v>
      </c>
      <c r="F84">
        <v>908</v>
      </c>
      <c r="G84" t="s">
        <v>78</v>
      </c>
      <c r="H84" t="s">
        <v>28</v>
      </c>
      <c r="I84" t="s">
        <v>65</v>
      </c>
      <c r="J84" t="s">
        <v>79</v>
      </c>
      <c r="K84" s="14">
        <v>7.5</v>
      </c>
      <c r="L84" s="1" t="str">
        <f t="shared" si="10"/>
        <v>ok</v>
      </c>
      <c r="M84" s="1" t="str">
        <f t="shared" si="11"/>
        <v>ok</v>
      </c>
      <c r="N84" t="str">
        <f t="shared" si="12"/>
        <v>50M</v>
      </c>
      <c r="O84" s="9">
        <f>COUNTIFS(N$1:N84,"="&amp;N84,G$1:G84,"="&amp;G84)-1</f>
        <v>0</v>
      </c>
      <c r="P84" s="10">
        <f t="shared" si="13"/>
        <v>7.5</v>
      </c>
      <c r="Q84" s="11">
        <f t="shared" si="14"/>
        <v>1</v>
      </c>
      <c r="R84" s="4" t="str">
        <f t="shared" si="18"/>
        <v>50M</v>
      </c>
      <c r="S84" t="str">
        <f t="shared" si="15"/>
        <v>Amelie Cole50M</v>
      </c>
      <c r="T84" s="1">
        <f t="shared" si="16"/>
        <v>7.5</v>
      </c>
      <c r="U84">
        <f t="shared" si="17"/>
        <v>1</v>
      </c>
    </row>
    <row r="85" spans="1:21">
      <c r="D85">
        <v>1</v>
      </c>
      <c r="E85">
        <v>3</v>
      </c>
      <c r="F85">
        <v>902</v>
      </c>
      <c r="G85" t="s">
        <v>72</v>
      </c>
      <c r="H85" t="s">
        <v>28</v>
      </c>
      <c r="I85" t="s">
        <v>65</v>
      </c>
      <c r="J85" t="s">
        <v>17</v>
      </c>
      <c r="K85" s="14">
        <v>7.6</v>
      </c>
      <c r="L85" s="1" t="str">
        <f t="shared" si="10"/>
        <v>ok</v>
      </c>
      <c r="M85" s="1" t="str">
        <f t="shared" si="11"/>
        <v>ok</v>
      </c>
      <c r="N85" t="str">
        <f t="shared" si="12"/>
        <v>50M</v>
      </c>
      <c r="O85" s="9">
        <f>COUNTIFS(N$1:N85,"="&amp;N85,G$1:G85,"="&amp;G85)-1</f>
        <v>0</v>
      </c>
      <c r="P85" s="10">
        <f t="shared" si="13"/>
        <v>7.6</v>
      </c>
      <c r="Q85" s="11">
        <f t="shared" si="14"/>
        <v>1</v>
      </c>
      <c r="R85" s="4" t="str">
        <f t="shared" si="18"/>
        <v>50M</v>
      </c>
      <c r="S85" t="str">
        <f t="shared" si="15"/>
        <v>Grace Torossian50M</v>
      </c>
      <c r="T85" s="1">
        <f t="shared" si="16"/>
        <v>7.6</v>
      </c>
      <c r="U85">
        <f t="shared" si="17"/>
        <v>3</v>
      </c>
    </row>
    <row r="86" spans="1:21">
      <c r="D86">
        <v>1</v>
      </c>
      <c r="E86">
        <v>4</v>
      </c>
      <c r="F86">
        <v>906</v>
      </c>
      <c r="G86" t="s">
        <v>76</v>
      </c>
      <c r="H86" t="s">
        <v>28</v>
      </c>
      <c r="I86" t="s">
        <v>65</v>
      </c>
      <c r="J86" t="s">
        <v>17</v>
      </c>
      <c r="K86" s="14">
        <v>7.7</v>
      </c>
      <c r="L86" s="1" t="str">
        <f t="shared" si="10"/>
        <v>ok</v>
      </c>
      <c r="M86" s="1" t="str">
        <f t="shared" si="11"/>
        <v>ok</v>
      </c>
      <c r="N86" t="str">
        <f t="shared" si="12"/>
        <v>50M</v>
      </c>
      <c r="O86" s="9">
        <f>COUNTIFS(N$1:N86,"="&amp;N86,G$1:G86,"="&amp;G86)-1</f>
        <v>0</v>
      </c>
      <c r="P86" s="10">
        <f t="shared" si="13"/>
        <v>7.7</v>
      </c>
      <c r="Q86" s="11">
        <f t="shared" si="14"/>
        <v>1</v>
      </c>
      <c r="R86" s="4" t="str">
        <f t="shared" si="18"/>
        <v>50M</v>
      </c>
      <c r="S86" t="str">
        <f t="shared" si="15"/>
        <v>Matilda Shaw50M</v>
      </c>
      <c r="T86" s="1">
        <f t="shared" si="16"/>
        <v>7.7</v>
      </c>
      <c r="U86">
        <f t="shared" si="17"/>
        <v>4</v>
      </c>
    </row>
    <row r="87" spans="1:21">
      <c r="D87">
        <v>1</v>
      </c>
      <c r="E87">
        <v>5</v>
      </c>
      <c r="F87">
        <v>993</v>
      </c>
      <c r="G87" t="s">
        <v>81</v>
      </c>
      <c r="H87" t="s">
        <v>28</v>
      </c>
      <c r="I87" t="s">
        <v>65</v>
      </c>
      <c r="J87" t="s">
        <v>82</v>
      </c>
      <c r="K87" s="14">
        <v>7.8</v>
      </c>
      <c r="L87" s="1" t="str">
        <f t="shared" si="10"/>
        <v>ok</v>
      </c>
      <c r="M87" s="1" t="str">
        <f t="shared" si="11"/>
        <v>ok</v>
      </c>
      <c r="N87" t="str">
        <f t="shared" si="12"/>
        <v>50M</v>
      </c>
      <c r="O87" s="9">
        <f>COUNTIFS(N$1:N87,"="&amp;N87,G$1:G87,"="&amp;G87)-1</f>
        <v>0</v>
      </c>
      <c r="P87" s="10">
        <f t="shared" si="13"/>
        <v>7.8</v>
      </c>
      <c r="Q87" s="11">
        <f t="shared" si="14"/>
        <v>1</v>
      </c>
      <c r="R87" s="4" t="str">
        <f t="shared" si="18"/>
        <v>50M</v>
      </c>
      <c r="S87" t="str">
        <f t="shared" si="15"/>
        <v>Essie McGarrigle50M</v>
      </c>
      <c r="T87" s="1">
        <f t="shared" si="16"/>
        <v>7.8</v>
      </c>
      <c r="U87">
        <f t="shared" si="17"/>
        <v>5</v>
      </c>
    </row>
    <row r="88" spans="1:21">
      <c r="L88" s="1" t="str">
        <f t="shared" si="10"/>
        <v>blank</v>
      </c>
      <c r="M88" s="1" t="str">
        <f t="shared" si="11"/>
        <v>blank</v>
      </c>
      <c r="N88" t="str">
        <f t="shared" si="12"/>
        <v>50M</v>
      </c>
      <c r="O88" s="9">
        <f>COUNTIFS(N$1:N88,"="&amp;N88,G$1:G88,"="&amp;G88)-1</f>
        <v>6</v>
      </c>
      <c r="P88" s="10">
        <f t="shared" si="13"/>
        <v>0</v>
      </c>
      <c r="Q88" s="11">
        <f t="shared" si="14"/>
        <v>1</v>
      </c>
      <c r="R88" s="4" t="str">
        <f t="shared" si="18"/>
        <v>50M</v>
      </c>
      <c r="S88" t="str">
        <f t="shared" si="15"/>
        <v>50M</v>
      </c>
      <c r="T88" s="1">
        <f t="shared" si="16"/>
        <v>0</v>
      </c>
      <c r="U88">
        <f t="shared" si="17"/>
        <v>1</v>
      </c>
    </row>
    <row r="89" spans="1:21">
      <c r="A89" t="s">
        <v>65</v>
      </c>
      <c r="B89" t="s">
        <v>28</v>
      </c>
      <c r="C89" t="s">
        <v>186</v>
      </c>
      <c r="D89">
        <v>2</v>
      </c>
      <c r="E89">
        <v>1</v>
      </c>
      <c r="F89">
        <v>46</v>
      </c>
      <c r="G89" t="s">
        <v>69</v>
      </c>
      <c r="H89" t="s">
        <v>28</v>
      </c>
      <c r="I89" t="s">
        <v>65</v>
      </c>
      <c r="J89" t="s">
        <v>10</v>
      </c>
      <c r="K89" s="14">
        <v>7.9</v>
      </c>
      <c r="L89" s="1" t="str">
        <f t="shared" si="10"/>
        <v>ok</v>
      </c>
      <c r="M89" s="1" t="str">
        <f t="shared" si="11"/>
        <v>ok</v>
      </c>
      <c r="N89" t="str">
        <f t="shared" si="12"/>
        <v>50M</v>
      </c>
      <c r="O89" s="9">
        <f>COUNTIFS(N$1:N89,"="&amp;N89,G$1:G89,"="&amp;G89)-1</f>
        <v>0</v>
      </c>
      <c r="P89" s="10">
        <f t="shared" si="13"/>
        <v>7.9</v>
      </c>
      <c r="Q89" s="11">
        <f t="shared" si="14"/>
        <v>1</v>
      </c>
      <c r="R89" s="4" t="str">
        <f t="shared" si="18"/>
        <v>50M</v>
      </c>
      <c r="S89" t="str">
        <f t="shared" si="15"/>
        <v>Ezzie Yansaneh50M</v>
      </c>
      <c r="T89" s="1">
        <f t="shared" si="16"/>
        <v>7.9</v>
      </c>
      <c r="U89">
        <f t="shared" si="17"/>
        <v>6</v>
      </c>
    </row>
    <row r="90" spans="1:21">
      <c r="D90">
        <v>2</v>
      </c>
      <c r="E90">
        <v>2</v>
      </c>
      <c r="F90">
        <v>989</v>
      </c>
      <c r="G90" t="s">
        <v>87</v>
      </c>
      <c r="H90" t="s">
        <v>28</v>
      </c>
      <c r="I90" t="s">
        <v>65</v>
      </c>
      <c r="J90" t="s">
        <v>82</v>
      </c>
      <c r="K90" s="14">
        <v>8</v>
      </c>
      <c r="L90" s="1" t="str">
        <f t="shared" si="10"/>
        <v>ok</v>
      </c>
      <c r="M90" s="1" t="str">
        <f t="shared" si="11"/>
        <v>ok</v>
      </c>
      <c r="N90" t="str">
        <f t="shared" si="12"/>
        <v>50M</v>
      </c>
      <c r="O90" s="9">
        <f>COUNTIFS(N$1:N90,"="&amp;N90,G$1:G90,"="&amp;G90)-1</f>
        <v>0</v>
      </c>
      <c r="P90" s="10">
        <f t="shared" si="13"/>
        <v>8</v>
      </c>
      <c r="Q90" s="11">
        <f t="shared" si="14"/>
        <v>1</v>
      </c>
      <c r="R90" s="4" t="str">
        <f t="shared" si="18"/>
        <v>50M</v>
      </c>
      <c r="S90" t="str">
        <f t="shared" si="15"/>
        <v>Leticia De Jong50M</v>
      </c>
      <c r="T90" s="1">
        <f t="shared" si="16"/>
        <v>8</v>
      </c>
      <c r="U90">
        <f t="shared" si="17"/>
        <v>7</v>
      </c>
    </row>
    <row r="91" spans="1:21">
      <c r="D91">
        <v>2</v>
      </c>
      <c r="E91">
        <v>3</v>
      </c>
      <c r="F91">
        <v>979</v>
      </c>
      <c r="G91" t="s">
        <v>150</v>
      </c>
      <c r="H91" t="s">
        <v>28</v>
      </c>
      <c r="I91" t="s">
        <v>65</v>
      </c>
      <c r="J91" t="s">
        <v>79</v>
      </c>
      <c r="K91" s="14">
        <v>8.1</v>
      </c>
      <c r="L91" s="1" t="str">
        <f t="shared" si="10"/>
        <v>ok</v>
      </c>
      <c r="M91" s="1" t="str">
        <f t="shared" si="11"/>
        <v>ok</v>
      </c>
      <c r="N91" t="str">
        <f t="shared" si="12"/>
        <v>50M</v>
      </c>
      <c r="O91" s="9">
        <f>COUNTIFS(N$1:N91,"="&amp;N91,G$1:G91,"="&amp;G91)-1</f>
        <v>0</v>
      </c>
      <c r="P91" s="10">
        <f t="shared" si="13"/>
        <v>8.1</v>
      </c>
      <c r="Q91" s="11">
        <f t="shared" si="14"/>
        <v>1</v>
      </c>
      <c r="R91" s="4" t="str">
        <f t="shared" si="18"/>
        <v>50M</v>
      </c>
      <c r="S91" t="str">
        <f t="shared" si="15"/>
        <v>Taryn Ollett50M</v>
      </c>
      <c r="T91" s="1">
        <f t="shared" si="16"/>
        <v>8.1</v>
      </c>
      <c r="U91">
        <f t="shared" si="17"/>
        <v>9</v>
      </c>
    </row>
    <row r="92" spans="1:21">
      <c r="D92">
        <v>2</v>
      </c>
      <c r="E92">
        <v>4</v>
      </c>
      <c r="F92">
        <v>917</v>
      </c>
      <c r="G92" t="s">
        <v>89</v>
      </c>
      <c r="H92" t="s">
        <v>28</v>
      </c>
      <c r="I92" t="s">
        <v>65</v>
      </c>
      <c r="J92" t="s">
        <v>82</v>
      </c>
      <c r="K92" s="14">
        <v>8.1999999999999993</v>
      </c>
      <c r="L92" s="1" t="str">
        <f t="shared" si="10"/>
        <v>ok</v>
      </c>
      <c r="M92" s="1" t="str">
        <f t="shared" si="11"/>
        <v>ok</v>
      </c>
      <c r="N92" t="str">
        <f t="shared" si="12"/>
        <v>50M</v>
      </c>
      <c r="O92" s="9">
        <f>COUNTIFS(N$1:N92,"="&amp;N92,G$1:G92,"="&amp;G92)-1</f>
        <v>0</v>
      </c>
      <c r="P92" s="10">
        <f t="shared" si="13"/>
        <v>8.1999999999999993</v>
      </c>
      <c r="Q92" s="11">
        <f t="shared" si="14"/>
        <v>1</v>
      </c>
      <c r="R92" s="4" t="str">
        <f t="shared" si="18"/>
        <v>50M</v>
      </c>
      <c r="S92" t="str">
        <f t="shared" si="15"/>
        <v>Ava O'Driscoll50M</v>
      </c>
      <c r="T92" s="1">
        <f t="shared" si="16"/>
        <v>8.1999999999999993</v>
      </c>
      <c r="U92">
        <f t="shared" si="17"/>
        <v>11</v>
      </c>
    </row>
    <row r="93" spans="1:21">
      <c r="D93">
        <v>2</v>
      </c>
      <c r="E93">
        <v>5</v>
      </c>
      <c r="F93">
        <v>199</v>
      </c>
      <c r="G93" t="s">
        <v>67</v>
      </c>
      <c r="H93" t="s">
        <v>28</v>
      </c>
      <c r="I93" t="s">
        <v>65</v>
      </c>
      <c r="J93" t="s">
        <v>68</v>
      </c>
      <c r="K93" s="14">
        <v>8.4</v>
      </c>
      <c r="L93" s="1" t="str">
        <f t="shared" si="10"/>
        <v>ok</v>
      </c>
      <c r="M93" s="1" t="str">
        <f t="shared" si="11"/>
        <v>ok</v>
      </c>
      <c r="N93" t="str">
        <f t="shared" si="12"/>
        <v>50M</v>
      </c>
      <c r="O93" s="9">
        <f>COUNTIFS(N$1:N93,"="&amp;N93,G$1:G93,"="&amp;G93)-1</f>
        <v>0</v>
      </c>
      <c r="P93" s="10">
        <f t="shared" si="13"/>
        <v>8.4</v>
      </c>
      <c r="Q93" s="11">
        <f t="shared" si="14"/>
        <v>1</v>
      </c>
      <c r="R93" s="4" t="str">
        <f t="shared" si="18"/>
        <v>50M</v>
      </c>
      <c r="S93" t="str">
        <f t="shared" si="15"/>
        <v>Lucy Hird50M</v>
      </c>
      <c r="T93" s="1">
        <f t="shared" si="16"/>
        <v>8.4</v>
      </c>
      <c r="U93">
        <f t="shared" si="17"/>
        <v>12</v>
      </c>
    </row>
    <row r="94" spans="1:21">
      <c r="L94" s="1" t="str">
        <f t="shared" si="10"/>
        <v>blank</v>
      </c>
      <c r="M94" s="1" t="str">
        <f t="shared" si="11"/>
        <v>blank</v>
      </c>
      <c r="N94" t="str">
        <f t="shared" si="12"/>
        <v>50M</v>
      </c>
      <c r="O94" s="9">
        <f>COUNTIFS(N$1:N94,"="&amp;N94,G$1:G94,"="&amp;G94)-1</f>
        <v>7</v>
      </c>
      <c r="P94" s="10">
        <f t="shared" si="13"/>
        <v>0</v>
      </c>
      <c r="Q94" s="11">
        <f t="shared" si="14"/>
        <v>1</v>
      </c>
      <c r="R94" s="4" t="str">
        <f t="shared" si="18"/>
        <v>50M</v>
      </c>
      <c r="S94" t="str">
        <f t="shared" si="15"/>
        <v>50M</v>
      </c>
      <c r="T94" s="1">
        <f t="shared" si="16"/>
        <v>0</v>
      </c>
      <c r="U94">
        <f t="shared" si="17"/>
        <v>1</v>
      </c>
    </row>
    <row r="95" spans="1:21">
      <c r="A95" t="s">
        <v>65</v>
      </c>
      <c r="B95" t="s">
        <v>28</v>
      </c>
      <c r="C95" t="s">
        <v>186</v>
      </c>
      <c r="D95">
        <v>3</v>
      </c>
      <c r="E95">
        <v>1</v>
      </c>
      <c r="F95">
        <v>974</v>
      </c>
      <c r="G95" t="s">
        <v>145</v>
      </c>
      <c r="H95" t="s">
        <v>28</v>
      </c>
      <c r="I95" t="s">
        <v>65</v>
      </c>
      <c r="J95" t="s">
        <v>187</v>
      </c>
      <c r="K95" s="14">
        <v>8</v>
      </c>
      <c r="L95" s="1" t="str">
        <f t="shared" si="10"/>
        <v>ok</v>
      </c>
      <c r="M95" s="1" t="str">
        <f t="shared" si="11"/>
        <v>ok</v>
      </c>
      <c r="N95" t="str">
        <f t="shared" si="12"/>
        <v>50M</v>
      </c>
      <c r="O95" s="9">
        <f>COUNTIFS(N$1:N95,"="&amp;N95,G$1:G95,"="&amp;G95)-1</f>
        <v>0</v>
      </c>
      <c r="P95" s="10">
        <f t="shared" si="13"/>
        <v>8</v>
      </c>
      <c r="Q95" s="11">
        <f t="shared" si="14"/>
        <v>1</v>
      </c>
      <c r="R95" s="4" t="str">
        <f t="shared" si="18"/>
        <v>50M</v>
      </c>
      <c r="S95" t="str">
        <f t="shared" si="15"/>
        <v>Niamh Thorpe50M</v>
      </c>
      <c r="T95" s="1">
        <f t="shared" si="16"/>
        <v>8</v>
      </c>
      <c r="U95">
        <f t="shared" si="17"/>
        <v>7</v>
      </c>
    </row>
    <row r="96" spans="1:21">
      <c r="D96">
        <v>3</v>
      </c>
      <c r="E96">
        <v>2</v>
      </c>
      <c r="F96">
        <v>975</v>
      </c>
      <c r="G96" t="s">
        <v>146</v>
      </c>
      <c r="H96" t="s">
        <v>28</v>
      </c>
      <c r="I96" t="s">
        <v>65</v>
      </c>
      <c r="J96" t="s">
        <v>185</v>
      </c>
      <c r="K96" s="14">
        <v>8.5</v>
      </c>
      <c r="L96" s="1" t="str">
        <f t="shared" si="10"/>
        <v>ok</v>
      </c>
      <c r="M96" s="1" t="str">
        <f t="shared" si="11"/>
        <v>ok</v>
      </c>
      <c r="N96" t="str">
        <f t="shared" si="12"/>
        <v>50M</v>
      </c>
      <c r="O96" s="9">
        <f>COUNTIFS(N$1:N96,"="&amp;N96,G$1:G96,"="&amp;G96)-1</f>
        <v>0</v>
      </c>
      <c r="P96" s="10">
        <f t="shared" si="13"/>
        <v>8.5</v>
      </c>
      <c r="Q96" s="11">
        <f t="shared" si="14"/>
        <v>1</v>
      </c>
      <c r="R96" s="4" t="str">
        <f t="shared" si="18"/>
        <v>50M</v>
      </c>
      <c r="S96" t="str">
        <f t="shared" si="15"/>
        <v>Holly Swanborough50M</v>
      </c>
      <c r="T96" s="1">
        <f t="shared" si="16"/>
        <v>8.5</v>
      </c>
      <c r="U96">
        <f t="shared" si="17"/>
        <v>14</v>
      </c>
    </row>
    <row r="97" spans="1:21">
      <c r="D97">
        <v>3</v>
      </c>
      <c r="E97">
        <v>3</v>
      </c>
      <c r="F97">
        <v>913</v>
      </c>
      <c r="G97" t="s">
        <v>85</v>
      </c>
      <c r="H97" t="s">
        <v>28</v>
      </c>
      <c r="I97" t="s">
        <v>65</v>
      </c>
      <c r="J97" t="s">
        <v>188</v>
      </c>
      <c r="K97" s="14">
        <v>8.6</v>
      </c>
      <c r="L97" s="1" t="str">
        <f t="shared" si="10"/>
        <v>ok</v>
      </c>
      <c r="M97" s="1" t="str">
        <f t="shared" si="11"/>
        <v>ok</v>
      </c>
      <c r="N97" t="str">
        <f t="shared" si="12"/>
        <v>50M</v>
      </c>
      <c r="O97" s="9">
        <f>COUNTIFS(N$1:N97,"="&amp;N97,G$1:G97,"="&amp;G97)-1</f>
        <v>0</v>
      </c>
      <c r="P97" s="10">
        <f t="shared" si="13"/>
        <v>8.6</v>
      </c>
      <c r="Q97" s="11">
        <f t="shared" si="14"/>
        <v>1</v>
      </c>
      <c r="R97" s="4" t="str">
        <f t="shared" si="18"/>
        <v>50M</v>
      </c>
      <c r="S97" t="str">
        <f t="shared" si="15"/>
        <v>Martha Gibbs50M</v>
      </c>
      <c r="T97" s="1">
        <f t="shared" si="16"/>
        <v>8.6</v>
      </c>
      <c r="U97">
        <f t="shared" si="17"/>
        <v>15</v>
      </c>
    </row>
    <row r="98" spans="1:21">
      <c r="D98">
        <v>3</v>
      </c>
      <c r="E98">
        <v>4</v>
      </c>
      <c r="F98">
        <v>916</v>
      </c>
      <c r="G98" t="s">
        <v>88</v>
      </c>
      <c r="H98" t="s">
        <v>28</v>
      </c>
      <c r="I98" t="s">
        <v>65</v>
      </c>
      <c r="J98" t="s">
        <v>187</v>
      </c>
      <c r="K98" s="14">
        <v>9.1</v>
      </c>
      <c r="L98" s="1" t="str">
        <f t="shared" si="10"/>
        <v>ok</v>
      </c>
      <c r="M98" s="1" t="str">
        <f t="shared" si="11"/>
        <v>ok</v>
      </c>
      <c r="N98" t="str">
        <f t="shared" si="12"/>
        <v>50M</v>
      </c>
      <c r="O98" s="9">
        <f>COUNTIFS(N$1:N98,"="&amp;N98,G$1:G98,"="&amp;G98)-1</f>
        <v>0</v>
      </c>
      <c r="P98" s="10">
        <f t="shared" si="13"/>
        <v>9.1</v>
      </c>
      <c r="Q98" s="11">
        <f t="shared" si="14"/>
        <v>1</v>
      </c>
      <c r="R98" s="4" t="str">
        <f t="shared" si="18"/>
        <v>50M</v>
      </c>
      <c r="S98" t="str">
        <f t="shared" si="15"/>
        <v>Hannah Adam50M</v>
      </c>
      <c r="T98" s="1">
        <f t="shared" ref="T98:T129" si="19">K98</f>
        <v>9.1</v>
      </c>
      <c r="U98">
        <f t="shared" si="17"/>
        <v>18</v>
      </c>
    </row>
    <row r="99" spans="1:21">
      <c r="L99" s="1" t="str">
        <f t="shared" si="10"/>
        <v>blank</v>
      </c>
      <c r="M99" s="1" t="str">
        <f t="shared" si="11"/>
        <v>blank</v>
      </c>
      <c r="N99" t="str">
        <f t="shared" si="12"/>
        <v>50M</v>
      </c>
      <c r="O99" s="9">
        <f>COUNTIFS(N$1:N99,"="&amp;N99,G$1:G99,"="&amp;G99)-1</f>
        <v>8</v>
      </c>
      <c r="P99" s="10">
        <f t="shared" si="13"/>
        <v>0</v>
      </c>
      <c r="Q99" s="11">
        <f t="shared" si="14"/>
        <v>1</v>
      </c>
      <c r="R99" s="4" t="str">
        <f t="shared" si="18"/>
        <v>50M</v>
      </c>
      <c r="S99" t="str">
        <f t="shared" si="15"/>
        <v>50M</v>
      </c>
      <c r="T99" s="1">
        <f t="shared" si="19"/>
        <v>0</v>
      </c>
      <c r="U99">
        <f t="shared" si="17"/>
        <v>1</v>
      </c>
    </row>
    <row r="100" spans="1:21">
      <c r="A100" t="s">
        <v>65</v>
      </c>
      <c r="B100" t="s">
        <v>28</v>
      </c>
      <c r="C100" t="s">
        <v>186</v>
      </c>
      <c r="D100">
        <v>4</v>
      </c>
      <c r="E100">
        <v>1</v>
      </c>
      <c r="F100">
        <v>918</v>
      </c>
      <c r="G100" t="s">
        <v>90</v>
      </c>
      <c r="H100" t="s">
        <v>28</v>
      </c>
      <c r="I100" t="s">
        <v>65</v>
      </c>
      <c r="J100" t="s">
        <v>189</v>
      </c>
      <c r="K100" s="14">
        <v>8.1</v>
      </c>
      <c r="L100" s="1" t="str">
        <f t="shared" si="10"/>
        <v>ok</v>
      </c>
      <c r="M100" s="1" t="str">
        <f t="shared" si="11"/>
        <v>ok</v>
      </c>
      <c r="N100" t="str">
        <f t="shared" si="12"/>
        <v>50M</v>
      </c>
      <c r="O100" s="9">
        <f>COUNTIFS(N$1:N100,"="&amp;N100,G$1:G100,"="&amp;G100)-1</f>
        <v>0</v>
      </c>
      <c r="P100" s="10">
        <f t="shared" si="13"/>
        <v>8.1</v>
      </c>
      <c r="Q100" s="11">
        <f t="shared" si="14"/>
        <v>1</v>
      </c>
      <c r="R100" s="4" t="str">
        <f t="shared" si="18"/>
        <v>50M</v>
      </c>
      <c r="S100" t="str">
        <f t="shared" si="15"/>
        <v>Sophie Watkins50M</v>
      </c>
      <c r="T100" s="1">
        <f t="shared" si="19"/>
        <v>8.1</v>
      </c>
      <c r="U100">
        <f t="shared" si="17"/>
        <v>9</v>
      </c>
    </row>
    <row r="101" spans="1:21">
      <c r="D101">
        <v>4</v>
      </c>
      <c r="E101">
        <v>2</v>
      </c>
      <c r="F101">
        <v>990</v>
      </c>
      <c r="G101" s="3" t="s">
        <v>105</v>
      </c>
      <c r="H101" t="s">
        <v>28</v>
      </c>
      <c r="I101" t="s">
        <v>65</v>
      </c>
      <c r="J101" t="s">
        <v>190</v>
      </c>
      <c r="K101" s="14">
        <v>8.4</v>
      </c>
      <c r="L101" s="1" t="str">
        <f t="shared" si="10"/>
        <v>ok</v>
      </c>
      <c r="M101" s="1" t="str">
        <f t="shared" si="11"/>
        <v>ok</v>
      </c>
      <c r="N101" t="str">
        <f t="shared" si="12"/>
        <v>50M</v>
      </c>
      <c r="O101" s="9">
        <f>COUNTIFS(N$1:N101,"="&amp;N101,G$1:G101,"="&amp;G101)-1</f>
        <v>0</v>
      </c>
      <c r="P101" s="10">
        <f t="shared" si="13"/>
        <v>8.4</v>
      </c>
      <c r="Q101" s="11">
        <f t="shared" si="14"/>
        <v>1</v>
      </c>
      <c r="R101" s="4" t="str">
        <f t="shared" si="18"/>
        <v>50M</v>
      </c>
      <c r="S101" t="str">
        <f t="shared" si="15"/>
        <v>Millie-Rose Beuve50M</v>
      </c>
      <c r="T101" s="1">
        <f t="shared" si="19"/>
        <v>8.4</v>
      </c>
      <c r="U101">
        <f t="shared" si="17"/>
        <v>12</v>
      </c>
    </row>
    <row r="102" spans="1:21">
      <c r="D102">
        <v>4</v>
      </c>
      <c r="E102">
        <v>3</v>
      </c>
      <c r="F102">
        <v>197</v>
      </c>
      <c r="G102" t="s">
        <v>64</v>
      </c>
      <c r="H102" t="s">
        <v>28</v>
      </c>
      <c r="I102" t="s">
        <v>65</v>
      </c>
      <c r="J102" t="s">
        <v>3</v>
      </c>
      <c r="K102" s="14">
        <v>8.6999999999999993</v>
      </c>
      <c r="L102" s="1" t="str">
        <f t="shared" si="10"/>
        <v>ok</v>
      </c>
      <c r="M102" s="1" t="str">
        <f t="shared" si="11"/>
        <v>ok</v>
      </c>
      <c r="N102" t="str">
        <f t="shared" si="12"/>
        <v>50M</v>
      </c>
      <c r="O102" s="9">
        <f>COUNTIFS(N$1:N102,"="&amp;N102,G$1:G102,"="&amp;G102)-1</f>
        <v>0</v>
      </c>
      <c r="P102" s="10">
        <f t="shared" si="13"/>
        <v>8.6999999999999993</v>
      </c>
      <c r="Q102" s="11">
        <f t="shared" si="14"/>
        <v>1</v>
      </c>
      <c r="R102" s="4" t="str">
        <f t="shared" si="18"/>
        <v>50M</v>
      </c>
      <c r="S102" t="str">
        <f t="shared" si="15"/>
        <v>Connie Johnson50M</v>
      </c>
      <c r="T102" s="1">
        <f t="shared" si="19"/>
        <v>8.6999999999999993</v>
      </c>
      <c r="U102">
        <f t="shared" si="17"/>
        <v>16</v>
      </c>
    </row>
    <row r="103" spans="1:21">
      <c r="D103">
        <v>4</v>
      </c>
      <c r="E103">
        <v>4</v>
      </c>
      <c r="F103">
        <v>972</v>
      </c>
      <c r="G103" t="s">
        <v>142</v>
      </c>
      <c r="H103" t="s">
        <v>28</v>
      </c>
      <c r="I103" t="s">
        <v>65</v>
      </c>
      <c r="J103" t="s">
        <v>191</v>
      </c>
      <c r="K103" s="14">
        <v>8.6999999999999993</v>
      </c>
      <c r="L103" s="1" t="str">
        <f t="shared" si="10"/>
        <v>ok</v>
      </c>
      <c r="M103" s="1" t="str">
        <f t="shared" si="11"/>
        <v>ok</v>
      </c>
      <c r="N103" t="str">
        <f t="shared" si="12"/>
        <v>50M</v>
      </c>
      <c r="O103" s="9">
        <f>COUNTIFS(N$1:N103,"="&amp;N103,G$1:G103,"="&amp;G103)-1</f>
        <v>0</v>
      </c>
      <c r="P103" s="10">
        <f t="shared" si="13"/>
        <v>8.6999999999999993</v>
      </c>
      <c r="Q103" s="11">
        <f t="shared" si="14"/>
        <v>1</v>
      </c>
      <c r="R103" s="4" t="str">
        <f t="shared" si="18"/>
        <v>50M</v>
      </c>
      <c r="S103" t="str">
        <f t="shared" si="15"/>
        <v>Gabi Lauce50M</v>
      </c>
      <c r="T103" s="1">
        <f t="shared" si="19"/>
        <v>8.6999999999999993</v>
      </c>
      <c r="U103">
        <f t="shared" si="17"/>
        <v>16</v>
      </c>
    </row>
    <row r="104" spans="1:21">
      <c r="D104">
        <v>4</v>
      </c>
      <c r="E104">
        <v>5</v>
      </c>
      <c r="F104">
        <v>969</v>
      </c>
      <c r="G104" t="s">
        <v>74</v>
      </c>
      <c r="H104" t="s">
        <v>28</v>
      </c>
      <c r="I104" t="s">
        <v>65</v>
      </c>
      <c r="J104" t="s">
        <v>192</v>
      </c>
      <c r="K104" s="14">
        <v>9.9</v>
      </c>
      <c r="L104" s="1" t="str">
        <f t="shared" si="10"/>
        <v>ok</v>
      </c>
      <c r="M104" s="1" t="str">
        <f t="shared" si="11"/>
        <v>ok</v>
      </c>
      <c r="N104" t="str">
        <f t="shared" si="12"/>
        <v>50M</v>
      </c>
      <c r="O104" s="9">
        <f>COUNTIFS(N$1:N104,"="&amp;N104,G$1:G104,"="&amp;G104)-1</f>
        <v>0</v>
      </c>
      <c r="P104" s="10">
        <f t="shared" si="13"/>
        <v>9.9</v>
      </c>
      <c r="Q104" s="11">
        <f t="shared" si="14"/>
        <v>2</v>
      </c>
      <c r="R104" s="4" t="str">
        <f t="shared" si="18"/>
        <v>50MSlower</v>
      </c>
      <c r="S104" t="str">
        <f t="shared" si="15"/>
        <v>Ruby Townsend50MSlower</v>
      </c>
      <c r="T104" s="1">
        <f t="shared" si="19"/>
        <v>9.9</v>
      </c>
      <c r="U104">
        <f t="shared" si="17"/>
        <v>6</v>
      </c>
    </row>
    <row r="105" spans="1:21">
      <c r="L105" s="1" t="str">
        <f t="shared" si="10"/>
        <v>blank</v>
      </c>
      <c r="M105" s="1" t="str">
        <f t="shared" si="11"/>
        <v>blank</v>
      </c>
      <c r="N105" t="str">
        <f t="shared" si="12"/>
        <v>50M</v>
      </c>
      <c r="O105" s="9">
        <f>COUNTIFS(N$1:N105,"="&amp;N105,G$1:G105,"="&amp;G105)-1</f>
        <v>9</v>
      </c>
      <c r="P105" s="10">
        <f t="shared" si="13"/>
        <v>0</v>
      </c>
      <c r="Q105" s="11">
        <f t="shared" si="14"/>
        <v>1</v>
      </c>
      <c r="R105" s="4" t="str">
        <f t="shared" si="18"/>
        <v>50M</v>
      </c>
      <c r="S105" t="str">
        <f t="shared" si="15"/>
        <v>50M</v>
      </c>
      <c r="T105" s="1">
        <f t="shared" si="19"/>
        <v>0</v>
      </c>
      <c r="U105">
        <f t="shared" si="17"/>
        <v>1</v>
      </c>
    </row>
    <row r="106" spans="1:21">
      <c r="L106" s="1" t="str">
        <f t="shared" si="10"/>
        <v>blank</v>
      </c>
      <c r="M106" s="1" t="str">
        <f t="shared" si="11"/>
        <v>blank</v>
      </c>
      <c r="N106" t="str">
        <f t="shared" si="12"/>
        <v>50M</v>
      </c>
      <c r="O106" s="9">
        <f>COUNTIFS(N$1:N106,"="&amp;N106,G$1:G106,"="&amp;G106)-1</f>
        <v>10</v>
      </c>
      <c r="P106" s="10">
        <f t="shared" si="13"/>
        <v>0</v>
      </c>
      <c r="Q106" s="11">
        <f t="shared" si="14"/>
        <v>1</v>
      </c>
      <c r="R106" s="4" t="str">
        <f t="shared" si="18"/>
        <v>50M</v>
      </c>
      <c r="S106" t="str">
        <f t="shared" si="15"/>
        <v>50M</v>
      </c>
      <c r="T106" s="1">
        <f t="shared" si="19"/>
        <v>0</v>
      </c>
      <c r="U106">
        <f t="shared" si="17"/>
        <v>1</v>
      </c>
    </row>
    <row r="107" spans="1:21">
      <c r="L107" s="1" t="str">
        <f t="shared" si="10"/>
        <v>blank</v>
      </c>
      <c r="M107" s="1" t="str">
        <f t="shared" si="11"/>
        <v>blank</v>
      </c>
      <c r="N107" t="str">
        <f t="shared" si="12"/>
        <v>50M</v>
      </c>
      <c r="O107" s="9">
        <f>COUNTIFS(N$1:N107,"="&amp;N107,G$1:G107,"="&amp;G107)-1</f>
        <v>11</v>
      </c>
      <c r="P107" s="10">
        <f t="shared" si="13"/>
        <v>0</v>
      </c>
      <c r="Q107" s="11">
        <f t="shared" si="14"/>
        <v>1</v>
      </c>
      <c r="R107" s="4" t="str">
        <f t="shared" si="18"/>
        <v>50M</v>
      </c>
      <c r="S107" t="str">
        <f t="shared" si="15"/>
        <v>50M</v>
      </c>
      <c r="T107" s="1">
        <f t="shared" si="19"/>
        <v>0</v>
      </c>
      <c r="U107">
        <f t="shared" si="17"/>
        <v>1</v>
      </c>
    </row>
    <row r="108" spans="1:21">
      <c r="A108" t="s">
        <v>193</v>
      </c>
      <c r="B108" t="s">
        <v>28</v>
      </c>
      <c r="C108" t="s">
        <v>186</v>
      </c>
      <c r="D108">
        <v>1</v>
      </c>
      <c r="E108">
        <v>1</v>
      </c>
      <c r="F108">
        <v>994</v>
      </c>
      <c r="G108" t="s">
        <v>38</v>
      </c>
      <c r="H108" t="s">
        <v>28</v>
      </c>
      <c r="I108" t="s">
        <v>9</v>
      </c>
      <c r="J108" t="s">
        <v>26</v>
      </c>
      <c r="K108" s="14">
        <v>7.2</v>
      </c>
      <c r="L108" s="1" t="str">
        <f t="shared" si="10"/>
        <v>ok</v>
      </c>
      <c r="M108" s="1" t="str">
        <f t="shared" si="11"/>
        <v>ok</v>
      </c>
      <c r="N108" t="str">
        <f t="shared" si="12"/>
        <v>50M</v>
      </c>
      <c r="O108" s="9">
        <f>COUNTIFS(N$1:N108,"="&amp;N108,G$1:G108,"="&amp;G108)-1</f>
        <v>0</v>
      </c>
      <c r="P108" s="10">
        <f t="shared" si="13"/>
        <v>7.2</v>
      </c>
      <c r="Q108" s="11">
        <f t="shared" si="14"/>
        <v>2</v>
      </c>
      <c r="R108" s="4" t="str">
        <f t="shared" si="18"/>
        <v>50MSlower</v>
      </c>
      <c r="S108" t="str">
        <f t="shared" si="15"/>
        <v>Molly Parker50MSlower</v>
      </c>
      <c r="T108" s="1">
        <f t="shared" si="19"/>
        <v>7.2</v>
      </c>
      <c r="U108">
        <f t="shared" si="17"/>
        <v>1</v>
      </c>
    </row>
    <row r="109" spans="1:21">
      <c r="D109">
        <v>1</v>
      </c>
      <c r="E109">
        <v>2</v>
      </c>
      <c r="F109">
        <v>172</v>
      </c>
      <c r="G109" t="s">
        <v>36</v>
      </c>
      <c r="H109" t="s">
        <v>28</v>
      </c>
      <c r="I109" t="s">
        <v>9</v>
      </c>
      <c r="J109" t="s">
        <v>37</v>
      </c>
      <c r="K109" s="14">
        <v>7.4</v>
      </c>
      <c r="L109" s="1" t="str">
        <f t="shared" si="10"/>
        <v>ok</v>
      </c>
      <c r="M109" s="1" t="str">
        <f t="shared" si="11"/>
        <v>ok</v>
      </c>
      <c r="N109" t="str">
        <f t="shared" si="12"/>
        <v>50M</v>
      </c>
      <c r="O109" s="9">
        <f>COUNTIFS(N$1:N109,"="&amp;N109,G$1:G109,"="&amp;G109)-1</f>
        <v>0</v>
      </c>
      <c r="P109" s="10">
        <f t="shared" si="13"/>
        <v>7.4</v>
      </c>
      <c r="Q109" s="11">
        <f t="shared" si="14"/>
        <v>1</v>
      </c>
      <c r="R109" s="4" t="str">
        <f t="shared" si="18"/>
        <v>50M</v>
      </c>
      <c r="S109" t="str">
        <f t="shared" si="15"/>
        <v>Jasmine Shore50M</v>
      </c>
      <c r="T109" s="1">
        <f t="shared" si="19"/>
        <v>7.4</v>
      </c>
      <c r="U109">
        <f t="shared" si="17"/>
        <v>2</v>
      </c>
    </row>
    <row r="110" spans="1:21">
      <c r="D110">
        <v>1</v>
      </c>
      <c r="E110">
        <v>3</v>
      </c>
      <c r="F110">
        <v>167</v>
      </c>
      <c r="G110" t="s">
        <v>30</v>
      </c>
      <c r="H110" t="s">
        <v>28</v>
      </c>
      <c r="I110" t="s">
        <v>2</v>
      </c>
      <c r="J110" t="s">
        <v>26</v>
      </c>
      <c r="K110" s="14">
        <v>7.6</v>
      </c>
      <c r="L110" s="1" t="str">
        <f t="shared" si="10"/>
        <v>ok</v>
      </c>
      <c r="M110" s="1" t="str">
        <f t="shared" si="11"/>
        <v>ok</v>
      </c>
      <c r="N110" t="str">
        <f t="shared" si="12"/>
        <v>50M</v>
      </c>
      <c r="O110" s="9">
        <f>COUNTIFS(N$1:N110,"="&amp;N110,G$1:G110,"="&amp;G110)-1</f>
        <v>0</v>
      </c>
      <c r="P110" s="10">
        <f t="shared" si="13"/>
        <v>7.6</v>
      </c>
      <c r="Q110" s="11">
        <f t="shared" si="14"/>
        <v>2</v>
      </c>
      <c r="R110" s="4" t="str">
        <f t="shared" si="18"/>
        <v>50MSlower</v>
      </c>
      <c r="S110" t="str">
        <f t="shared" si="15"/>
        <v>Kerry Fletcher50MSlower</v>
      </c>
      <c r="T110" s="1">
        <f t="shared" si="19"/>
        <v>7.6</v>
      </c>
      <c r="U110">
        <f t="shared" si="17"/>
        <v>1</v>
      </c>
    </row>
    <row r="111" spans="1:21">
      <c r="D111">
        <v>1</v>
      </c>
      <c r="E111">
        <v>4</v>
      </c>
      <c r="F111">
        <v>170</v>
      </c>
      <c r="G111" t="s">
        <v>34</v>
      </c>
      <c r="H111" t="s">
        <v>28</v>
      </c>
      <c r="I111" t="s">
        <v>9</v>
      </c>
      <c r="J111" t="s">
        <v>10</v>
      </c>
      <c r="K111" s="14">
        <v>8.4</v>
      </c>
      <c r="L111" s="1" t="str">
        <f t="shared" si="10"/>
        <v>ok</v>
      </c>
      <c r="M111" s="1" t="str">
        <f t="shared" si="11"/>
        <v>ok</v>
      </c>
      <c r="N111" t="str">
        <f t="shared" si="12"/>
        <v>50M</v>
      </c>
      <c r="O111" s="9">
        <f>COUNTIFS(N$1:N111,"="&amp;N111,G$1:G111,"="&amp;G111)-1</f>
        <v>0</v>
      </c>
      <c r="P111" s="10">
        <f t="shared" si="13"/>
        <v>8.4</v>
      </c>
      <c r="Q111" s="11">
        <f t="shared" si="14"/>
        <v>1</v>
      </c>
      <c r="R111" s="4" t="str">
        <f t="shared" si="18"/>
        <v>50M</v>
      </c>
      <c r="S111" t="str">
        <f t="shared" si="15"/>
        <v>Lilly Thornhill50M</v>
      </c>
      <c r="T111" s="1">
        <f t="shared" si="19"/>
        <v>8.4</v>
      </c>
      <c r="U111">
        <f t="shared" si="17"/>
        <v>3</v>
      </c>
    </row>
    <row r="112" spans="1:21">
      <c r="L112" s="1" t="str">
        <f t="shared" si="10"/>
        <v>blank</v>
      </c>
      <c r="M112" s="1" t="str">
        <f t="shared" si="11"/>
        <v>blank</v>
      </c>
      <c r="N112" t="str">
        <f t="shared" si="12"/>
        <v>50M</v>
      </c>
      <c r="O112" s="9">
        <f>COUNTIFS(N$1:N112,"="&amp;N112,G$1:G112,"="&amp;G112)-1</f>
        <v>12</v>
      </c>
      <c r="P112" s="10">
        <f t="shared" si="13"/>
        <v>0</v>
      </c>
      <c r="Q112" s="11">
        <f t="shared" si="14"/>
        <v>1</v>
      </c>
      <c r="R112" s="4" t="str">
        <f t="shared" si="18"/>
        <v>50M</v>
      </c>
      <c r="S112" t="str">
        <f t="shared" si="15"/>
        <v>50M</v>
      </c>
      <c r="T112" s="1">
        <f t="shared" si="19"/>
        <v>0</v>
      </c>
      <c r="U112">
        <f t="shared" si="17"/>
        <v>1</v>
      </c>
    </row>
    <row r="113" spans="1:21">
      <c r="A113" t="s">
        <v>193</v>
      </c>
      <c r="B113" t="s">
        <v>1</v>
      </c>
      <c r="C113" t="s">
        <v>186</v>
      </c>
      <c r="D113">
        <v>1</v>
      </c>
      <c r="E113">
        <v>1</v>
      </c>
      <c r="F113">
        <v>156</v>
      </c>
      <c r="G113" t="s">
        <v>13</v>
      </c>
      <c r="H113" t="s">
        <v>1</v>
      </c>
      <c r="I113" t="s">
        <v>9</v>
      </c>
      <c r="J113" t="s">
        <v>10</v>
      </c>
      <c r="K113" s="14">
        <v>6.7</v>
      </c>
      <c r="L113" s="1" t="str">
        <f t="shared" si="10"/>
        <v>ok</v>
      </c>
      <c r="M113" s="1" t="str">
        <f t="shared" si="11"/>
        <v>ok</v>
      </c>
      <c r="N113" t="str">
        <f t="shared" si="12"/>
        <v>50M</v>
      </c>
      <c r="O113" s="9">
        <f>COUNTIFS(N$1:N113,"="&amp;N113,G$1:G113,"="&amp;G113)-1</f>
        <v>0</v>
      </c>
      <c r="P113" s="10">
        <f t="shared" si="13"/>
        <v>6.7</v>
      </c>
      <c r="Q113" s="11">
        <f t="shared" si="14"/>
        <v>1</v>
      </c>
      <c r="R113" s="4" t="str">
        <f t="shared" si="18"/>
        <v>50M</v>
      </c>
      <c r="S113" t="str">
        <f t="shared" si="15"/>
        <v>Erza Chadwick50M</v>
      </c>
      <c r="T113" s="1">
        <f t="shared" si="19"/>
        <v>6.7</v>
      </c>
      <c r="U113">
        <f t="shared" si="17"/>
        <v>1</v>
      </c>
    </row>
    <row r="114" spans="1:21">
      <c r="D114">
        <v>1</v>
      </c>
      <c r="E114">
        <v>2</v>
      </c>
      <c r="F114">
        <v>30</v>
      </c>
      <c r="G114" t="s">
        <v>0</v>
      </c>
      <c r="H114" t="s">
        <v>1</v>
      </c>
      <c r="I114" t="s">
        <v>2</v>
      </c>
      <c r="J114" t="s">
        <v>3</v>
      </c>
      <c r="K114" s="14">
        <v>6.9</v>
      </c>
      <c r="L114" s="1" t="str">
        <f t="shared" si="10"/>
        <v>ok</v>
      </c>
      <c r="M114" s="1" t="str">
        <f t="shared" si="11"/>
        <v>ok</v>
      </c>
      <c r="N114" t="str">
        <f t="shared" si="12"/>
        <v>50M</v>
      </c>
      <c r="O114" s="9">
        <f>COUNTIFS(N$1:N114,"="&amp;N114,G$1:G114,"="&amp;G114)-1</f>
        <v>0</v>
      </c>
      <c r="P114" s="10">
        <f t="shared" si="13"/>
        <v>6.9</v>
      </c>
      <c r="Q114" s="11">
        <f t="shared" si="14"/>
        <v>1</v>
      </c>
      <c r="R114" s="4" t="str">
        <f t="shared" si="18"/>
        <v>50M</v>
      </c>
      <c r="S114" t="str">
        <f t="shared" si="15"/>
        <v>Harry Bromley50M</v>
      </c>
      <c r="T114" s="1">
        <f t="shared" si="19"/>
        <v>6.9</v>
      </c>
      <c r="U114">
        <f t="shared" si="17"/>
        <v>2</v>
      </c>
    </row>
    <row r="115" spans="1:21">
      <c r="D115">
        <v>1</v>
      </c>
      <c r="E115">
        <v>3</v>
      </c>
      <c r="F115">
        <v>155</v>
      </c>
      <c r="G115" t="s">
        <v>11</v>
      </c>
      <c r="H115" t="s">
        <v>1</v>
      </c>
      <c r="I115" t="s">
        <v>9</v>
      </c>
      <c r="J115" t="s">
        <v>12</v>
      </c>
      <c r="K115" s="14">
        <v>7</v>
      </c>
      <c r="L115" s="1" t="str">
        <f t="shared" si="10"/>
        <v>ok</v>
      </c>
      <c r="M115" s="1" t="str">
        <f t="shared" si="11"/>
        <v>ok</v>
      </c>
      <c r="N115" t="str">
        <f t="shared" si="12"/>
        <v>50M</v>
      </c>
      <c r="O115" s="9">
        <f>COUNTIFS(N$1:N115,"="&amp;N115,G$1:G115,"="&amp;G115)-1</f>
        <v>0</v>
      </c>
      <c r="P115" s="10">
        <f t="shared" si="13"/>
        <v>7</v>
      </c>
      <c r="Q115" s="11">
        <f t="shared" si="14"/>
        <v>2</v>
      </c>
      <c r="R115" s="4" t="str">
        <f t="shared" si="18"/>
        <v>50MSlower</v>
      </c>
      <c r="S115" t="str">
        <f t="shared" si="15"/>
        <v>Joey McLaughlan50MSlower</v>
      </c>
      <c r="T115" s="1">
        <f t="shared" si="19"/>
        <v>7</v>
      </c>
      <c r="U115">
        <f t="shared" si="17"/>
        <v>2</v>
      </c>
    </row>
    <row r="116" spans="1:21">
      <c r="L116" s="1" t="str">
        <f t="shared" si="10"/>
        <v>blank</v>
      </c>
      <c r="M116" s="1" t="str">
        <f t="shared" si="11"/>
        <v>blank</v>
      </c>
      <c r="N116" t="str">
        <f t="shared" si="12"/>
        <v>50M</v>
      </c>
      <c r="O116" s="9">
        <f>COUNTIFS(N$1:N116,"="&amp;N116,G$1:G116,"="&amp;G116)-1</f>
        <v>13</v>
      </c>
      <c r="P116" s="10">
        <f t="shared" si="13"/>
        <v>0</v>
      </c>
      <c r="Q116" s="11">
        <f t="shared" si="14"/>
        <v>1</v>
      </c>
      <c r="R116" s="4" t="str">
        <f t="shared" si="18"/>
        <v>50M</v>
      </c>
      <c r="S116" t="str">
        <f t="shared" si="15"/>
        <v>50M</v>
      </c>
      <c r="T116" s="1">
        <f t="shared" si="19"/>
        <v>0</v>
      </c>
      <c r="U116">
        <f t="shared" si="17"/>
        <v>1</v>
      </c>
    </row>
    <row r="117" spans="1:21">
      <c r="A117" t="s">
        <v>193</v>
      </c>
      <c r="B117" t="s">
        <v>1</v>
      </c>
      <c r="C117" t="s">
        <v>186</v>
      </c>
      <c r="D117">
        <v>2</v>
      </c>
      <c r="E117">
        <v>1</v>
      </c>
      <c r="F117">
        <v>976</v>
      </c>
      <c r="G117" t="s">
        <v>147</v>
      </c>
      <c r="H117" t="s">
        <v>1</v>
      </c>
      <c r="I117" t="s">
        <v>9</v>
      </c>
      <c r="J117" t="s">
        <v>26</v>
      </c>
      <c r="K117" s="14">
        <v>7.1</v>
      </c>
      <c r="L117" s="1" t="str">
        <f t="shared" si="10"/>
        <v>ok</v>
      </c>
      <c r="M117" s="1" t="str">
        <f t="shared" si="11"/>
        <v>ok</v>
      </c>
      <c r="N117" t="str">
        <f t="shared" si="12"/>
        <v>50M</v>
      </c>
      <c r="O117" s="9">
        <f>COUNTIFS(N$1:N117,"="&amp;N117,G$1:G117,"="&amp;G117)-1</f>
        <v>0</v>
      </c>
      <c r="P117" s="10">
        <f t="shared" si="13"/>
        <v>7.1</v>
      </c>
      <c r="Q117" s="11">
        <f t="shared" si="14"/>
        <v>1</v>
      </c>
      <c r="R117" s="4" t="str">
        <f t="shared" si="18"/>
        <v>50M</v>
      </c>
      <c r="S117" t="str">
        <f t="shared" si="15"/>
        <v>Laith Alghofari50M</v>
      </c>
      <c r="T117" s="1">
        <f t="shared" si="19"/>
        <v>7.1</v>
      </c>
      <c r="U117">
        <f t="shared" si="17"/>
        <v>4</v>
      </c>
    </row>
    <row r="118" spans="1:21">
      <c r="D118">
        <v>2</v>
      </c>
      <c r="E118">
        <v>2</v>
      </c>
      <c r="F118">
        <v>157</v>
      </c>
      <c r="G118" t="s">
        <v>14</v>
      </c>
      <c r="H118" t="s">
        <v>1</v>
      </c>
      <c r="I118" t="s">
        <v>9</v>
      </c>
      <c r="J118" t="s">
        <v>12</v>
      </c>
      <c r="K118" s="14">
        <v>7.2</v>
      </c>
      <c r="L118" s="1" t="str">
        <f t="shared" si="10"/>
        <v>ok</v>
      </c>
      <c r="M118" s="1" t="str">
        <f t="shared" si="11"/>
        <v>ok</v>
      </c>
      <c r="N118" t="str">
        <f t="shared" si="12"/>
        <v>50M</v>
      </c>
      <c r="O118" s="9">
        <f>COUNTIFS(N$1:N118,"="&amp;N118,G$1:G118,"="&amp;G118)-1</f>
        <v>0</v>
      </c>
      <c r="P118" s="10">
        <f t="shared" si="13"/>
        <v>7.2</v>
      </c>
      <c r="Q118" s="11">
        <f t="shared" si="14"/>
        <v>2</v>
      </c>
      <c r="R118" s="4" t="str">
        <f t="shared" si="18"/>
        <v>50MSlower</v>
      </c>
      <c r="S118" t="str">
        <f t="shared" si="15"/>
        <v>Stanley Quarmby-Crick50MSlower</v>
      </c>
      <c r="T118" s="1">
        <f t="shared" si="19"/>
        <v>7.2</v>
      </c>
      <c r="U118">
        <f t="shared" si="17"/>
        <v>4</v>
      </c>
    </row>
    <row r="119" spans="1:21">
      <c r="D119">
        <v>2</v>
      </c>
      <c r="E119">
        <v>3</v>
      </c>
      <c r="F119">
        <v>19</v>
      </c>
      <c r="G119" t="s">
        <v>8</v>
      </c>
      <c r="H119" t="s">
        <v>1</v>
      </c>
      <c r="I119" t="s">
        <v>9</v>
      </c>
      <c r="J119" t="s">
        <v>10</v>
      </c>
      <c r="K119" s="14">
        <v>7.7</v>
      </c>
      <c r="L119" s="1" t="str">
        <f t="shared" si="10"/>
        <v>ok</v>
      </c>
      <c r="M119" s="1" t="str">
        <f t="shared" si="11"/>
        <v>ok</v>
      </c>
      <c r="N119" t="str">
        <f t="shared" si="12"/>
        <v>50M</v>
      </c>
      <c r="O119" s="9">
        <f>COUNTIFS(N$1:N119,"="&amp;N119,G$1:G119,"="&amp;G119)-1</f>
        <v>0</v>
      </c>
      <c r="P119" s="10">
        <f t="shared" si="13"/>
        <v>7.7</v>
      </c>
      <c r="Q119" s="11">
        <f t="shared" si="14"/>
        <v>1</v>
      </c>
      <c r="R119" s="4" t="str">
        <f t="shared" si="18"/>
        <v>50M</v>
      </c>
      <c r="S119" t="str">
        <f t="shared" si="15"/>
        <v>Joseph Blow50M</v>
      </c>
      <c r="T119" s="1">
        <f t="shared" si="19"/>
        <v>7.7</v>
      </c>
      <c r="U119">
        <f t="shared" si="17"/>
        <v>6</v>
      </c>
    </row>
    <row r="120" spans="1:21">
      <c r="L120" s="1" t="str">
        <f t="shared" si="10"/>
        <v>blank</v>
      </c>
      <c r="M120" s="1" t="str">
        <f t="shared" si="11"/>
        <v>blank</v>
      </c>
      <c r="N120" t="str">
        <f t="shared" si="12"/>
        <v>50M</v>
      </c>
      <c r="O120" s="9">
        <f>COUNTIFS(N$1:N120,"="&amp;N120,G$1:G120,"="&amp;G120)-1</f>
        <v>14</v>
      </c>
      <c r="P120" s="10">
        <f t="shared" si="13"/>
        <v>0</v>
      </c>
      <c r="Q120" s="11">
        <f t="shared" si="14"/>
        <v>1</v>
      </c>
      <c r="R120" s="4" t="str">
        <f t="shared" si="18"/>
        <v>50M</v>
      </c>
      <c r="S120" t="str">
        <f t="shared" si="15"/>
        <v>50M</v>
      </c>
      <c r="T120" s="1">
        <f t="shared" si="19"/>
        <v>0</v>
      </c>
      <c r="U120">
        <f t="shared" si="17"/>
        <v>1</v>
      </c>
    </row>
    <row r="121" spans="1:21">
      <c r="A121" t="s">
        <v>65</v>
      </c>
      <c r="B121" t="s">
        <v>1</v>
      </c>
      <c r="C121" t="s">
        <v>186</v>
      </c>
      <c r="D121">
        <v>1</v>
      </c>
      <c r="E121">
        <v>1</v>
      </c>
      <c r="F121">
        <v>931</v>
      </c>
      <c r="G121" t="s">
        <v>104</v>
      </c>
      <c r="H121" t="s">
        <v>1</v>
      </c>
      <c r="I121" t="s">
        <v>65</v>
      </c>
      <c r="J121" t="s">
        <v>17</v>
      </c>
      <c r="K121" s="14">
        <v>7.2</v>
      </c>
      <c r="L121" s="1" t="str">
        <f t="shared" si="10"/>
        <v>ok</v>
      </c>
      <c r="M121" s="1" t="str">
        <f t="shared" si="11"/>
        <v>ok</v>
      </c>
      <c r="N121" t="str">
        <f t="shared" si="12"/>
        <v>50M</v>
      </c>
      <c r="O121" s="9">
        <f>COUNTIFS(N$1:N121,"="&amp;N121,G$1:G121,"="&amp;G121)-1</f>
        <v>0</v>
      </c>
      <c r="P121" s="10">
        <f t="shared" si="13"/>
        <v>7.2</v>
      </c>
      <c r="Q121" s="11">
        <f t="shared" si="14"/>
        <v>1</v>
      </c>
      <c r="R121" s="4" t="str">
        <f t="shared" si="18"/>
        <v>50M</v>
      </c>
      <c r="S121" t="str">
        <f t="shared" si="15"/>
        <v>Ethan Ford50M</v>
      </c>
      <c r="T121" s="1">
        <f t="shared" si="19"/>
        <v>7.2</v>
      </c>
      <c r="U121">
        <f t="shared" si="17"/>
        <v>1</v>
      </c>
    </row>
    <row r="122" spans="1:21">
      <c r="D122">
        <v>1</v>
      </c>
      <c r="E122">
        <v>2</v>
      </c>
      <c r="F122">
        <v>925</v>
      </c>
      <c r="G122" t="s">
        <v>97</v>
      </c>
      <c r="H122" t="s">
        <v>1</v>
      </c>
      <c r="I122" t="s">
        <v>65</v>
      </c>
      <c r="J122" t="s">
        <v>68</v>
      </c>
      <c r="K122" s="14">
        <v>7.5</v>
      </c>
      <c r="L122" s="1" t="str">
        <f t="shared" si="10"/>
        <v>ok</v>
      </c>
      <c r="M122" s="1" t="str">
        <f t="shared" si="11"/>
        <v>ok</v>
      </c>
      <c r="N122" t="str">
        <f t="shared" si="12"/>
        <v>50M</v>
      </c>
      <c r="O122" s="9">
        <f>COUNTIFS(N$1:N122,"="&amp;N122,G$1:G122,"="&amp;G122)-1</f>
        <v>0</v>
      </c>
      <c r="P122" s="10">
        <f t="shared" si="13"/>
        <v>7.5</v>
      </c>
      <c r="Q122" s="11">
        <f t="shared" si="14"/>
        <v>1</v>
      </c>
      <c r="R122" s="4" t="str">
        <f t="shared" si="18"/>
        <v>50M</v>
      </c>
      <c r="S122" t="str">
        <f t="shared" si="15"/>
        <v>Kieran Hird50M</v>
      </c>
      <c r="T122" s="1">
        <f t="shared" si="19"/>
        <v>7.5</v>
      </c>
      <c r="U122">
        <f t="shared" si="17"/>
        <v>2</v>
      </c>
    </row>
    <row r="123" spans="1:21">
      <c r="D123">
        <v>1</v>
      </c>
      <c r="E123">
        <v>3</v>
      </c>
      <c r="F123">
        <v>63</v>
      </c>
      <c r="G123" t="s">
        <v>91</v>
      </c>
      <c r="H123" t="s">
        <v>1</v>
      </c>
      <c r="I123" t="s">
        <v>65</v>
      </c>
      <c r="J123" t="s">
        <v>17</v>
      </c>
      <c r="K123" s="14">
        <v>7.6</v>
      </c>
      <c r="L123" s="1" t="str">
        <f t="shared" si="10"/>
        <v>ok</v>
      </c>
      <c r="M123" s="1" t="str">
        <f t="shared" si="11"/>
        <v>ok</v>
      </c>
      <c r="N123" t="str">
        <f t="shared" si="12"/>
        <v>50M</v>
      </c>
      <c r="O123" s="9">
        <f>COUNTIFS(N$1:N123,"="&amp;N123,G$1:G123,"="&amp;G123)-1</f>
        <v>0</v>
      </c>
      <c r="P123" s="10">
        <f t="shared" si="13"/>
        <v>7.6</v>
      </c>
      <c r="Q123" s="11">
        <f t="shared" si="14"/>
        <v>1</v>
      </c>
      <c r="R123" s="4" t="str">
        <f t="shared" si="18"/>
        <v>50M</v>
      </c>
      <c r="S123" t="str">
        <f t="shared" si="15"/>
        <v>Tommy Rudd50M</v>
      </c>
      <c r="T123" s="1">
        <f t="shared" si="19"/>
        <v>7.6</v>
      </c>
      <c r="U123">
        <f t="shared" si="17"/>
        <v>3</v>
      </c>
    </row>
    <row r="124" spans="1:21">
      <c r="D124">
        <v>1</v>
      </c>
      <c r="E124">
        <v>4</v>
      </c>
      <c r="F124">
        <v>40</v>
      </c>
      <c r="G124" t="s">
        <v>136</v>
      </c>
      <c r="H124" t="s">
        <v>1</v>
      </c>
      <c r="I124" t="s">
        <v>65</v>
      </c>
      <c r="J124" t="s">
        <v>17</v>
      </c>
      <c r="K124" s="14">
        <v>7.6</v>
      </c>
      <c r="L124" s="1" t="str">
        <f t="shared" si="10"/>
        <v>ok</v>
      </c>
      <c r="M124" s="1" t="str">
        <f t="shared" si="11"/>
        <v>ok</v>
      </c>
      <c r="N124" t="str">
        <f t="shared" si="12"/>
        <v>50M</v>
      </c>
      <c r="O124" s="9">
        <f>COUNTIFS(N$1:N124,"="&amp;N124,G$1:G124,"="&amp;G124)-1</f>
        <v>0</v>
      </c>
      <c r="P124" s="10">
        <f t="shared" si="13"/>
        <v>7.6</v>
      </c>
      <c r="Q124" s="11">
        <f t="shared" si="14"/>
        <v>1</v>
      </c>
      <c r="R124" s="4" t="str">
        <f t="shared" si="18"/>
        <v>50M</v>
      </c>
      <c r="S124" t="str">
        <f t="shared" si="15"/>
        <v>Timothy Akintolu50M</v>
      </c>
      <c r="T124" s="1">
        <f t="shared" si="19"/>
        <v>7.6</v>
      </c>
      <c r="U124">
        <f t="shared" si="17"/>
        <v>3</v>
      </c>
    </row>
    <row r="125" spans="1:21">
      <c r="L125" s="1" t="str">
        <f t="shared" si="10"/>
        <v>blank</v>
      </c>
      <c r="M125" s="1" t="str">
        <f t="shared" si="11"/>
        <v>blank</v>
      </c>
      <c r="N125" t="str">
        <f t="shared" si="12"/>
        <v>50M</v>
      </c>
      <c r="O125" s="9">
        <f>COUNTIFS(N$1:N125,"="&amp;N125,G$1:G125,"="&amp;G125)-1</f>
        <v>15</v>
      </c>
      <c r="P125" s="10">
        <f t="shared" si="13"/>
        <v>0</v>
      </c>
      <c r="Q125" s="11">
        <f t="shared" si="14"/>
        <v>1</v>
      </c>
      <c r="R125" s="4" t="str">
        <f t="shared" si="18"/>
        <v>50M</v>
      </c>
      <c r="S125" t="str">
        <f t="shared" si="15"/>
        <v>50M</v>
      </c>
      <c r="T125" s="1">
        <f t="shared" si="19"/>
        <v>0</v>
      </c>
      <c r="U125">
        <f t="shared" si="17"/>
        <v>1</v>
      </c>
    </row>
    <row r="126" spans="1:21">
      <c r="A126" t="s">
        <v>65</v>
      </c>
      <c r="B126" t="s">
        <v>1</v>
      </c>
      <c r="C126" t="s">
        <v>186</v>
      </c>
      <c r="D126">
        <v>2</v>
      </c>
      <c r="E126">
        <v>1</v>
      </c>
      <c r="F126">
        <v>43</v>
      </c>
      <c r="G126" t="s">
        <v>94</v>
      </c>
      <c r="H126" t="s">
        <v>1</v>
      </c>
      <c r="I126" t="s">
        <v>65</v>
      </c>
      <c r="J126" t="s">
        <v>17</v>
      </c>
      <c r="K126" s="14">
        <v>8.1</v>
      </c>
      <c r="L126" s="1" t="str">
        <f t="shared" si="10"/>
        <v>ok</v>
      </c>
      <c r="M126" s="1" t="str">
        <f t="shared" si="11"/>
        <v>ok</v>
      </c>
      <c r="N126" t="str">
        <f t="shared" si="12"/>
        <v>50M</v>
      </c>
      <c r="O126" s="9">
        <f>COUNTIFS(N$1:N126,"="&amp;N126,G$1:G126,"="&amp;G126)-1</f>
        <v>0</v>
      </c>
      <c r="P126" s="10">
        <f t="shared" si="13"/>
        <v>8.1</v>
      </c>
      <c r="Q126" s="11">
        <f t="shared" si="14"/>
        <v>2</v>
      </c>
      <c r="R126" s="4" t="str">
        <f t="shared" si="18"/>
        <v>50MSlower</v>
      </c>
      <c r="S126" t="str">
        <f t="shared" si="15"/>
        <v>Lochlan Ruddock50MSlower</v>
      </c>
      <c r="T126" s="1">
        <f t="shared" si="19"/>
        <v>8.1</v>
      </c>
      <c r="U126">
        <f t="shared" si="17"/>
        <v>4</v>
      </c>
    </row>
    <row r="127" spans="1:21">
      <c r="D127">
        <v>2</v>
      </c>
      <c r="E127">
        <v>2</v>
      </c>
      <c r="F127">
        <v>924</v>
      </c>
      <c r="G127" t="s">
        <v>96</v>
      </c>
      <c r="H127" t="s">
        <v>1</v>
      </c>
      <c r="I127" t="s">
        <v>65</v>
      </c>
      <c r="J127" t="s">
        <v>3</v>
      </c>
      <c r="K127" s="14">
        <v>8.1999999999999993</v>
      </c>
      <c r="L127" s="1" t="str">
        <f t="shared" si="10"/>
        <v>ok</v>
      </c>
      <c r="M127" s="1" t="str">
        <f t="shared" si="11"/>
        <v>ok</v>
      </c>
      <c r="N127" t="str">
        <f t="shared" si="12"/>
        <v>50M</v>
      </c>
      <c r="O127" s="9">
        <f>COUNTIFS(N$1:N127,"="&amp;N127,G$1:G127,"="&amp;G127)-1</f>
        <v>0</v>
      </c>
      <c r="P127" s="10">
        <f t="shared" si="13"/>
        <v>8.1999999999999993</v>
      </c>
      <c r="Q127" s="11">
        <f t="shared" si="14"/>
        <v>1</v>
      </c>
      <c r="R127" s="4" t="str">
        <f t="shared" si="18"/>
        <v>50M</v>
      </c>
      <c r="S127" t="str">
        <f t="shared" si="15"/>
        <v>Jacob Jones50M</v>
      </c>
      <c r="T127" s="1">
        <f t="shared" si="19"/>
        <v>8.1999999999999993</v>
      </c>
      <c r="U127">
        <f t="shared" si="17"/>
        <v>7</v>
      </c>
    </row>
    <row r="128" spans="1:21">
      <c r="D128">
        <v>2</v>
      </c>
      <c r="E128">
        <v>3</v>
      </c>
      <c r="F128">
        <v>997</v>
      </c>
      <c r="G128" t="s">
        <v>92</v>
      </c>
      <c r="H128" t="s">
        <v>1</v>
      </c>
      <c r="I128" t="s">
        <v>65</v>
      </c>
      <c r="J128" t="s">
        <v>17</v>
      </c>
      <c r="K128" s="14">
        <v>8.3000000000000007</v>
      </c>
      <c r="L128" s="1" t="str">
        <f t="shared" si="10"/>
        <v>ok</v>
      </c>
      <c r="M128" s="1" t="str">
        <f t="shared" si="11"/>
        <v>ok</v>
      </c>
      <c r="N128" t="str">
        <f t="shared" si="12"/>
        <v>50M</v>
      </c>
      <c r="O128" s="9">
        <f>COUNTIFS(N$1:N128,"="&amp;N128,G$1:G128,"="&amp;G128)-1</f>
        <v>0</v>
      </c>
      <c r="P128" s="10">
        <f t="shared" si="13"/>
        <v>8.3000000000000007</v>
      </c>
      <c r="Q128" s="11">
        <f t="shared" si="14"/>
        <v>1</v>
      </c>
      <c r="R128" s="4" t="str">
        <f t="shared" si="18"/>
        <v>50M</v>
      </c>
      <c r="S128" t="str">
        <f t="shared" si="15"/>
        <v>William Thornton50M</v>
      </c>
      <c r="T128" s="1">
        <f t="shared" si="19"/>
        <v>8.3000000000000007</v>
      </c>
      <c r="U128">
        <f t="shared" si="17"/>
        <v>9</v>
      </c>
    </row>
    <row r="129" spans="1:21">
      <c r="D129">
        <v>2</v>
      </c>
      <c r="E129">
        <v>4</v>
      </c>
      <c r="F129">
        <v>928</v>
      </c>
      <c r="G129" t="s">
        <v>101</v>
      </c>
      <c r="H129" t="s">
        <v>1</v>
      </c>
      <c r="I129" t="s">
        <v>65</v>
      </c>
      <c r="J129" t="s">
        <v>26</v>
      </c>
      <c r="K129" s="14">
        <v>8.9</v>
      </c>
      <c r="L129" s="1" t="str">
        <f t="shared" si="10"/>
        <v>ok</v>
      </c>
      <c r="M129" s="1" t="str">
        <f t="shared" si="11"/>
        <v>ok</v>
      </c>
      <c r="N129" t="str">
        <f t="shared" si="12"/>
        <v>50M</v>
      </c>
      <c r="O129" s="9">
        <f>COUNTIFS(N$1:N129,"="&amp;N129,G$1:G129,"="&amp;G129)-1</f>
        <v>0</v>
      </c>
      <c r="P129" s="10">
        <f t="shared" si="13"/>
        <v>8.9</v>
      </c>
      <c r="Q129" s="11">
        <f t="shared" si="14"/>
        <v>1</v>
      </c>
      <c r="R129" s="4" t="str">
        <f t="shared" si="18"/>
        <v>50M</v>
      </c>
      <c r="S129" t="str">
        <f t="shared" si="15"/>
        <v>Max French50M</v>
      </c>
      <c r="T129" s="1">
        <f t="shared" si="19"/>
        <v>8.9</v>
      </c>
      <c r="U129">
        <f t="shared" si="17"/>
        <v>10</v>
      </c>
    </row>
    <row r="130" spans="1:21">
      <c r="D130">
        <v>2</v>
      </c>
      <c r="E130">
        <v>5</v>
      </c>
      <c r="F130">
        <v>923</v>
      </c>
      <c r="G130" t="s">
        <v>95</v>
      </c>
      <c r="H130" t="s">
        <v>1</v>
      </c>
      <c r="I130" t="s">
        <v>65</v>
      </c>
      <c r="J130" t="s">
        <v>26</v>
      </c>
      <c r="K130" s="14">
        <v>9.3000000000000007</v>
      </c>
      <c r="L130" s="1" t="str">
        <f t="shared" ref="L130:L193" si="20">IF(G130="","blank",IF(ISNA(VLOOKUP(G130,Entry_names,1,FALSE)),"error","ok"))</f>
        <v>ok</v>
      </c>
      <c r="M130" s="1" t="str">
        <f t="shared" ref="M130:M193" si="21">IF(G130="","blank",IF(VLOOKUP(G130,Entry_names,20,FALSE)=I130,"ok","error"))</f>
        <v>ok</v>
      </c>
      <c r="N130" t="str">
        <f t="shared" ref="N130:N193" si="22">IF(C130="",N129,TRIM(LEFT(C130,4)))</f>
        <v>50M</v>
      </c>
      <c r="O130" s="9">
        <f>COUNTIFS(N$1:N130,"="&amp;N130,G$1:G130,"="&amp;G130)-1</f>
        <v>0</v>
      </c>
      <c r="P130" s="10">
        <f t="shared" ref="P130:P193" si="23">IF(K130=0,0,K130+O130/10000)</f>
        <v>9.3000000000000007</v>
      </c>
      <c r="Q130" s="11">
        <f t="shared" ref="Q130:Q193" si="24">COUNTIFS(G$1:G$1000,"="&amp;G130,N$1:N$1000,"="&amp;N130,P$1:P$1000,"&lt;"&amp;P130)+1</f>
        <v>1</v>
      </c>
      <c r="R130" s="4" t="str">
        <f t="shared" si="18"/>
        <v>50M</v>
      </c>
      <c r="S130" t="str">
        <f t="shared" ref="S130:S193" si="25">G130&amp;R130</f>
        <v>Diego Piana50M</v>
      </c>
      <c r="T130" s="1">
        <f t="shared" ref="T130:T161" si="26">K130</f>
        <v>9.3000000000000007</v>
      </c>
      <c r="U130">
        <f t="shared" ref="U130:U193" si="27">COUNTIFS(H$1:H$1000,"="&amp;H130,I$1:I$1000,"="&amp;I130,R$1:R$1000,"="&amp;R130,T$1:T$1000,"&lt;"&amp;T130)+1</f>
        <v>12</v>
      </c>
    </row>
    <row r="131" spans="1:21">
      <c r="L131" s="1" t="str">
        <f t="shared" si="20"/>
        <v>blank</v>
      </c>
      <c r="M131" s="1" t="str">
        <f t="shared" si="21"/>
        <v>blank</v>
      </c>
      <c r="N131" t="str">
        <f t="shared" si="22"/>
        <v>50M</v>
      </c>
      <c r="O131" s="9">
        <f>COUNTIFS(N$1:N131,"="&amp;N131,G$1:G131,"="&amp;G131)-1</f>
        <v>16</v>
      </c>
      <c r="P131" s="10">
        <f t="shared" si="23"/>
        <v>0</v>
      </c>
      <c r="Q131" s="11">
        <f t="shared" si="24"/>
        <v>1</v>
      </c>
      <c r="R131" s="4" t="str">
        <f t="shared" ref="R131:R194" si="28">N131&amp;IF(Q131&gt;1,"Slower","")</f>
        <v>50M</v>
      </c>
      <c r="S131" t="str">
        <f t="shared" si="25"/>
        <v>50M</v>
      </c>
      <c r="T131" s="1">
        <f t="shared" si="26"/>
        <v>0</v>
      </c>
      <c r="U131">
        <f t="shared" si="27"/>
        <v>1</v>
      </c>
    </row>
    <row r="132" spans="1:21">
      <c r="A132" t="s">
        <v>65</v>
      </c>
      <c r="B132" t="s">
        <v>1</v>
      </c>
      <c r="C132" t="s">
        <v>186</v>
      </c>
      <c r="D132">
        <v>3</v>
      </c>
      <c r="E132">
        <v>1</v>
      </c>
      <c r="F132">
        <v>930</v>
      </c>
      <c r="G132" t="s">
        <v>103</v>
      </c>
      <c r="H132" t="s">
        <v>1</v>
      </c>
      <c r="I132" t="s">
        <v>65</v>
      </c>
      <c r="J132" t="s">
        <v>7</v>
      </c>
      <c r="K132" s="14">
        <v>7.9</v>
      </c>
      <c r="L132" s="1" t="str">
        <f t="shared" si="20"/>
        <v>ok</v>
      </c>
      <c r="M132" s="1" t="str">
        <f t="shared" si="21"/>
        <v>ok</v>
      </c>
      <c r="N132" t="str">
        <f t="shared" si="22"/>
        <v>50M</v>
      </c>
      <c r="O132" s="9">
        <f>COUNTIFS(N$1:N132,"="&amp;N132,G$1:G132,"="&amp;G132)-1</f>
        <v>0</v>
      </c>
      <c r="P132" s="10">
        <f t="shared" si="23"/>
        <v>7.9</v>
      </c>
      <c r="Q132" s="11">
        <f t="shared" si="24"/>
        <v>1</v>
      </c>
      <c r="R132" s="4" t="str">
        <f t="shared" si="28"/>
        <v>50M</v>
      </c>
      <c r="S132" t="str">
        <f t="shared" si="25"/>
        <v>Dante Simpson50M</v>
      </c>
      <c r="T132" s="1">
        <f t="shared" si="26"/>
        <v>7.9</v>
      </c>
      <c r="U132">
        <f t="shared" si="27"/>
        <v>5</v>
      </c>
    </row>
    <row r="133" spans="1:21">
      <c r="D133">
        <v>3</v>
      </c>
      <c r="E133">
        <v>2</v>
      </c>
      <c r="F133">
        <v>954</v>
      </c>
      <c r="G133" t="s">
        <v>129</v>
      </c>
      <c r="H133" t="s">
        <v>1</v>
      </c>
      <c r="I133" t="s">
        <v>65</v>
      </c>
      <c r="J133" t="s">
        <v>17</v>
      </c>
      <c r="K133" s="14">
        <v>8.1999999999999993</v>
      </c>
      <c r="L133" s="1" t="str">
        <f t="shared" si="20"/>
        <v>ok</v>
      </c>
      <c r="M133" s="1" t="str">
        <f t="shared" si="21"/>
        <v>ok</v>
      </c>
      <c r="N133" t="str">
        <f t="shared" si="22"/>
        <v>50M</v>
      </c>
      <c r="O133" s="9">
        <f>COUNTIFS(N$1:N133,"="&amp;N133,G$1:G133,"="&amp;G133)-1</f>
        <v>0</v>
      </c>
      <c r="P133" s="10">
        <f t="shared" si="23"/>
        <v>8.1999999999999993</v>
      </c>
      <c r="Q133" s="11">
        <f t="shared" si="24"/>
        <v>1</v>
      </c>
      <c r="R133" s="4" t="str">
        <f t="shared" si="28"/>
        <v>50M</v>
      </c>
      <c r="S133" t="str">
        <f t="shared" si="25"/>
        <v>Nathanael Pickering50M</v>
      </c>
      <c r="T133" s="1">
        <f t="shared" si="26"/>
        <v>8.1999999999999993</v>
      </c>
      <c r="U133">
        <f t="shared" si="27"/>
        <v>7</v>
      </c>
    </row>
    <row r="134" spans="1:21">
      <c r="D134">
        <v>3</v>
      </c>
      <c r="E134">
        <v>3</v>
      </c>
      <c r="F134">
        <v>967</v>
      </c>
      <c r="G134" t="s">
        <v>135</v>
      </c>
      <c r="H134" t="s">
        <v>1</v>
      </c>
      <c r="I134" s="3" t="s">
        <v>65</v>
      </c>
      <c r="J134" t="s">
        <v>10</v>
      </c>
      <c r="K134" s="14">
        <v>9.1999999999999993</v>
      </c>
      <c r="L134" s="1" t="str">
        <f t="shared" si="20"/>
        <v>ok</v>
      </c>
      <c r="M134" s="1" t="str">
        <f t="shared" si="21"/>
        <v>ok</v>
      </c>
      <c r="N134" t="str">
        <f t="shared" si="22"/>
        <v>50M</v>
      </c>
      <c r="O134" s="9">
        <f>COUNTIFS(N$1:N134,"="&amp;N134,G$1:G134,"="&amp;G134)-1</f>
        <v>0</v>
      </c>
      <c r="P134" s="10">
        <f t="shared" si="23"/>
        <v>9.1999999999999993</v>
      </c>
      <c r="Q134" s="11">
        <f t="shared" si="24"/>
        <v>1</v>
      </c>
      <c r="R134" s="4" t="str">
        <f t="shared" si="28"/>
        <v>50M</v>
      </c>
      <c r="S134" t="str">
        <f t="shared" si="25"/>
        <v>Finlay Thornhill50M</v>
      </c>
      <c r="T134" s="1">
        <f t="shared" si="26"/>
        <v>9.1999999999999993</v>
      </c>
      <c r="U134">
        <f t="shared" si="27"/>
        <v>11</v>
      </c>
    </row>
    <row r="135" spans="1:21">
      <c r="D135">
        <v>3</v>
      </c>
      <c r="E135">
        <v>4</v>
      </c>
      <c r="F135">
        <v>929</v>
      </c>
      <c r="G135" t="s">
        <v>102</v>
      </c>
      <c r="H135" t="s">
        <v>1</v>
      </c>
      <c r="I135" t="s">
        <v>65</v>
      </c>
      <c r="J135" t="s">
        <v>17</v>
      </c>
      <c r="K135" s="14">
        <v>9.4</v>
      </c>
      <c r="L135" s="1" t="str">
        <f t="shared" si="20"/>
        <v>ok</v>
      </c>
      <c r="M135" s="1" t="str">
        <f t="shared" si="21"/>
        <v>ok</v>
      </c>
      <c r="N135" t="str">
        <f t="shared" si="22"/>
        <v>50M</v>
      </c>
      <c r="O135" s="9">
        <f>COUNTIFS(N$1:N135,"="&amp;N135,G$1:G135,"="&amp;G135)-1</f>
        <v>0</v>
      </c>
      <c r="P135" s="10">
        <f t="shared" si="23"/>
        <v>9.4</v>
      </c>
      <c r="Q135" s="11">
        <f t="shared" si="24"/>
        <v>1</v>
      </c>
      <c r="R135" s="4" t="str">
        <f t="shared" si="28"/>
        <v>50M</v>
      </c>
      <c r="S135" t="str">
        <f t="shared" si="25"/>
        <v>Thomas Petzold50M</v>
      </c>
      <c r="T135" s="1">
        <f t="shared" si="26"/>
        <v>9.4</v>
      </c>
      <c r="U135">
        <f t="shared" si="27"/>
        <v>13</v>
      </c>
    </row>
    <row r="136" spans="1:21">
      <c r="D136">
        <v>3</v>
      </c>
      <c r="E136">
        <v>5</v>
      </c>
      <c r="F136">
        <v>995</v>
      </c>
      <c r="G136" t="s">
        <v>138</v>
      </c>
      <c r="H136" t="s">
        <v>1</v>
      </c>
      <c r="I136" s="3" t="s">
        <v>65</v>
      </c>
      <c r="J136" t="s">
        <v>17</v>
      </c>
      <c r="K136" s="14">
        <v>10.7</v>
      </c>
      <c r="L136" s="1" t="str">
        <f t="shared" si="20"/>
        <v>ok</v>
      </c>
      <c r="M136" s="1" t="str">
        <f t="shared" si="21"/>
        <v>ok</v>
      </c>
      <c r="N136" t="str">
        <f t="shared" si="22"/>
        <v>50M</v>
      </c>
      <c r="O136" s="9">
        <f>COUNTIFS(N$1:N136,"="&amp;N136,G$1:G136,"="&amp;G136)-1</f>
        <v>0</v>
      </c>
      <c r="P136" s="10">
        <f t="shared" si="23"/>
        <v>10.7</v>
      </c>
      <c r="Q136" s="11">
        <f t="shared" si="24"/>
        <v>2</v>
      </c>
      <c r="R136" s="4" t="str">
        <f t="shared" si="28"/>
        <v>50MSlower</v>
      </c>
      <c r="S136" t="str">
        <f t="shared" si="25"/>
        <v>Tyler Wood-Stones50MSlower</v>
      </c>
      <c r="T136" s="1">
        <f t="shared" si="26"/>
        <v>10.7</v>
      </c>
      <c r="U136">
        <f t="shared" si="27"/>
        <v>12</v>
      </c>
    </row>
    <row r="137" spans="1:21">
      <c r="L137" s="1" t="str">
        <f t="shared" si="20"/>
        <v>blank</v>
      </c>
      <c r="M137" s="1" t="str">
        <f t="shared" si="21"/>
        <v>blank</v>
      </c>
      <c r="N137" t="str">
        <f t="shared" si="22"/>
        <v>50M</v>
      </c>
      <c r="O137" s="9">
        <f>COUNTIFS(N$1:N137,"="&amp;N137,G$1:G137,"="&amp;G137)-1</f>
        <v>17</v>
      </c>
      <c r="P137" s="10">
        <f t="shared" si="23"/>
        <v>0</v>
      </c>
      <c r="Q137" s="11">
        <f t="shared" si="24"/>
        <v>1</v>
      </c>
      <c r="R137" s="4" t="str">
        <f t="shared" si="28"/>
        <v>50M</v>
      </c>
      <c r="S137" t="str">
        <f t="shared" si="25"/>
        <v>50M</v>
      </c>
      <c r="T137" s="1">
        <f t="shared" si="26"/>
        <v>0</v>
      </c>
      <c r="U137">
        <f t="shared" si="27"/>
        <v>1</v>
      </c>
    </row>
    <row r="138" spans="1:21">
      <c r="A138" t="s">
        <v>108</v>
      </c>
      <c r="B138" t="s">
        <v>1</v>
      </c>
      <c r="C138" t="s">
        <v>186</v>
      </c>
      <c r="D138">
        <v>1</v>
      </c>
      <c r="E138">
        <v>1</v>
      </c>
      <c r="F138">
        <v>944</v>
      </c>
      <c r="G138" t="s">
        <v>119</v>
      </c>
      <c r="H138" t="s">
        <v>1</v>
      </c>
      <c r="I138" t="s">
        <v>108</v>
      </c>
      <c r="J138" t="s">
        <v>68</v>
      </c>
      <c r="K138" s="14">
        <v>8.5</v>
      </c>
      <c r="L138" s="1" t="str">
        <f t="shared" si="20"/>
        <v>ok</v>
      </c>
      <c r="M138" s="1" t="str">
        <f t="shared" si="21"/>
        <v>ok</v>
      </c>
      <c r="N138" t="str">
        <f t="shared" si="22"/>
        <v>50M</v>
      </c>
      <c r="O138" s="9">
        <f>COUNTIFS(N$1:N138,"="&amp;N138,G$1:G138,"="&amp;G138)-1</f>
        <v>0</v>
      </c>
      <c r="P138" s="10">
        <f t="shared" si="23"/>
        <v>8.5</v>
      </c>
      <c r="Q138" s="11">
        <f t="shared" si="24"/>
        <v>1</v>
      </c>
      <c r="R138" s="4" t="str">
        <f t="shared" si="28"/>
        <v>50M</v>
      </c>
      <c r="S138" t="str">
        <f t="shared" si="25"/>
        <v>Joshua Myers50M</v>
      </c>
      <c r="T138" s="1">
        <f t="shared" si="26"/>
        <v>8.5</v>
      </c>
      <c r="U138">
        <f t="shared" si="27"/>
        <v>3</v>
      </c>
    </row>
    <row r="139" spans="1:21">
      <c r="D139">
        <v>1</v>
      </c>
      <c r="E139">
        <v>2</v>
      </c>
      <c r="F139">
        <v>948</v>
      </c>
      <c r="G139" t="s">
        <v>123</v>
      </c>
      <c r="H139" t="s">
        <v>1</v>
      </c>
      <c r="I139" t="s">
        <v>108</v>
      </c>
      <c r="J139" t="s">
        <v>17</v>
      </c>
      <c r="K139" s="14">
        <v>9.1</v>
      </c>
      <c r="L139" s="1" t="str">
        <f t="shared" si="20"/>
        <v>ok</v>
      </c>
      <c r="M139" s="1" t="str">
        <f t="shared" si="21"/>
        <v>ok</v>
      </c>
      <c r="N139" t="str">
        <f t="shared" si="22"/>
        <v>50M</v>
      </c>
      <c r="O139" s="9">
        <f>COUNTIFS(N$1:N139,"="&amp;N139,G$1:G139,"="&amp;G139)-1</f>
        <v>0</v>
      </c>
      <c r="P139" s="10">
        <f t="shared" si="23"/>
        <v>9.1</v>
      </c>
      <c r="Q139" s="11">
        <f t="shared" si="24"/>
        <v>2</v>
      </c>
      <c r="R139" s="4" t="str">
        <f t="shared" si="28"/>
        <v>50MSlower</v>
      </c>
      <c r="S139" t="str">
        <f t="shared" si="25"/>
        <v>Benjamin Reilly50MSlower</v>
      </c>
      <c r="T139" s="1">
        <f t="shared" si="26"/>
        <v>9.1</v>
      </c>
      <c r="U139">
        <f t="shared" si="27"/>
        <v>5</v>
      </c>
    </row>
    <row r="140" spans="1:21">
      <c r="D140">
        <v>1</v>
      </c>
      <c r="E140">
        <v>3</v>
      </c>
      <c r="F140">
        <v>946</v>
      </c>
      <c r="G140" t="s">
        <v>121</v>
      </c>
      <c r="H140" t="s">
        <v>1</v>
      </c>
      <c r="I140" t="s">
        <v>108</v>
      </c>
      <c r="J140" t="s">
        <v>17</v>
      </c>
      <c r="K140" s="14">
        <v>9.1999999999999993</v>
      </c>
      <c r="L140" s="1" t="str">
        <f t="shared" si="20"/>
        <v>ok</v>
      </c>
      <c r="M140" s="1" t="str">
        <f t="shared" si="21"/>
        <v>ok</v>
      </c>
      <c r="N140" t="str">
        <f t="shared" si="22"/>
        <v>50M</v>
      </c>
      <c r="O140" s="9">
        <f>COUNTIFS(N$1:N140,"="&amp;N140,G$1:G140,"="&amp;G140)-1</f>
        <v>0</v>
      </c>
      <c r="P140" s="10">
        <f t="shared" si="23"/>
        <v>9.1999999999999993</v>
      </c>
      <c r="Q140" s="11">
        <f t="shared" si="24"/>
        <v>2</v>
      </c>
      <c r="R140" s="4" t="str">
        <f t="shared" si="28"/>
        <v>50MSlower</v>
      </c>
      <c r="S140" t="str">
        <f t="shared" si="25"/>
        <v>Thomas Jackson50MSlower</v>
      </c>
      <c r="T140" s="1">
        <f t="shared" si="26"/>
        <v>9.1999999999999993</v>
      </c>
      <c r="U140">
        <f t="shared" si="27"/>
        <v>6</v>
      </c>
    </row>
    <row r="141" spans="1:21">
      <c r="D141">
        <v>1</v>
      </c>
      <c r="E141">
        <v>4</v>
      </c>
      <c r="F141">
        <v>951</v>
      </c>
      <c r="G141" t="s">
        <v>126</v>
      </c>
      <c r="H141" t="s">
        <v>1</v>
      </c>
      <c r="I141" t="s">
        <v>108</v>
      </c>
      <c r="J141" t="s">
        <v>17</v>
      </c>
      <c r="K141" s="14">
        <v>9.5</v>
      </c>
      <c r="L141" s="1" t="str">
        <f t="shared" si="20"/>
        <v>ok</v>
      </c>
      <c r="M141" s="1" t="str">
        <f t="shared" si="21"/>
        <v>ok</v>
      </c>
      <c r="N141" t="str">
        <f t="shared" si="22"/>
        <v>50M</v>
      </c>
      <c r="O141" s="9">
        <f>COUNTIFS(N$1:N141,"="&amp;N141,G$1:G141,"="&amp;G141)-1</f>
        <v>0</v>
      </c>
      <c r="P141" s="10">
        <f t="shared" si="23"/>
        <v>9.5</v>
      </c>
      <c r="Q141" s="11">
        <f t="shared" si="24"/>
        <v>1</v>
      </c>
      <c r="R141" s="4" t="str">
        <f t="shared" si="28"/>
        <v>50M</v>
      </c>
      <c r="S141" t="str">
        <f t="shared" si="25"/>
        <v>Harley Stringer50M</v>
      </c>
      <c r="T141" s="1">
        <f t="shared" si="26"/>
        <v>9.5</v>
      </c>
      <c r="U141">
        <f t="shared" si="27"/>
        <v>11</v>
      </c>
    </row>
    <row r="142" spans="1:21">
      <c r="L142" s="1" t="str">
        <f t="shared" si="20"/>
        <v>blank</v>
      </c>
      <c r="M142" s="1" t="str">
        <f t="shared" si="21"/>
        <v>blank</v>
      </c>
      <c r="N142" t="str">
        <f t="shared" si="22"/>
        <v>50M</v>
      </c>
      <c r="O142" s="9">
        <f>COUNTIFS(N$1:N142,"="&amp;N142,G$1:G142,"="&amp;G142)-1</f>
        <v>18</v>
      </c>
      <c r="P142" s="10">
        <f t="shared" si="23"/>
        <v>0</v>
      </c>
      <c r="Q142" s="11">
        <f t="shared" si="24"/>
        <v>1</v>
      </c>
      <c r="R142" s="4" t="str">
        <f t="shared" si="28"/>
        <v>50M</v>
      </c>
      <c r="S142" t="str">
        <f t="shared" si="25"/>
        <v>50M</v>
      </c>
      <c r="T142" s="1">
        <f t="shared" si="26"/>
        <v>0</v>
      </c>
      <c r="U142">
        <f t="shared" si="27"/>
        <v>1</v>
      </c>
    </row>
    <row r="143" spans="1:21">
      <c r="A143" t="s">
        <v>108</v>
      </c>
      <c r="B143" t="s">
        <v>1</v>
      </c>
      <c r="C143" t="s">
        <v>186</v>
      </c>
      <c r="D143">
        <v>2</v>
      </c>
      <c r="E143">
        <v>1</v>
      </c>
      <c r="F143">
        <v>945</v>
      </c>
      <c r="G143" t="s">
        <v>120</v>
      </c>
      <c r="H143" t="s">
        <v>1</v>
      </c>
      <c r="I143" t="s">
        <v>108</v>
      </c>
      <c r="J143" t="s">
        <v>17</v>
      </c>
      <c r="K143" s="14">
        <v>8.5</v>
      </c>
      <c r="L143" s="1" t="str">
        <f t="shared" si="20"/>
        <v>ok</v>
      </c>
      <c r="M143" s="1" t="str">
        <f t="shared" si="21"/>
        <v>ok</v>
      </c>
      <c r="N143" t="str">
        <f t="shared" si="22"/>
        <v>50M</v>
      </c>
      <c r="O143" s="9">
        <f>COUNTIFS(N$1:N143,"="&amp;N143,G$1:G143,"="&amp;G143)-1</f>
        <v>0</v>
      </c>
      <c r="P143" s="10">
        <f t="shared" si="23"/>
        <v>8.5</v>
      </c>
      <c r="Q143" s="11">
        <f t="shared" si="24"/>
        <v>1</v>
      </c>
      <c r="R143" s="4" t="str">
        <f t="shared" si="28"/>
        <v>50M</v>
      </c>
      <c r="S143" t="str">
        <f t="shared" si="25"/>
        <v>Harry Jackson50M</v>
      </c>
      <c r="T143" s="1">
        <f t="shared" si="26"/>
        <v>8.5</v>
      </c>
      <c r="U143">
        <f t="shared" si="27"/>
        <v>3</v>
      </c>
    </row>
    <row r="144" spans="1:21">
      <c r="D144">
        <v>2</v>
      </c>
      <c r="E144">
        <v>2</v>
      </c>
      <c r="F144">
        <v>996</v>
      </c>
      <c r="G144" t="s">
        <v>140</v>
      </c>
      <c r="H144" t="s">
        <v>1</v>
      </c>
      <c r="I144" t="s">
        <v>108</v>
      </c>
      <c r="J144" t="s">
        <v>17</v>
      </c>
      <c r="K144" s="14">
        <v>8.6</v>
      </c>
      <c r="L144" s="1" t="str">
        <f t="shared" si="20"/>
        <v>ok</v>
      </c>
      <c r="M144" s="1" t="str">
        <f t="shared" si="21"/>
        <v>ok</v>
      </c>
      <c r="N144" t="str">
        <f t="shared" si="22"/>
        <v>50M</v>
      </c>
      <c r="O144" s="9">
        <f>COUNTIFS(N$1:N144,"="&amp;N144,G$1:G144,"="&amp;G144)-1</f>
        <v>0</v>
      </c>
      <c r="P144" s="10">
        <f t="shared" si="23"/>
        <v>8.6</v>
      </c>
      <c r="Q144" s="11">
        <f t="shared" si="24"/>
        <v>2</v>
      </c>
      <c r="R144" s="4" t="str">
        <f t="shared" si="28"/>
        <v>50MSlower</v>
      </c>
      <c r="S144" t="str">
        <f t="shared" si="25"/>
        <v>Oliver Standage50MSlower</v>
      </c>
      <c r="T144" s="1">
        <f t="shared" si="26"/>
        <v>8.6</v>
      </c>
      <c r="U144">
        <f t="shared" si="27"/>
        <v>2</v>
      </c>
    </row>
    <row r="145" spans="1:21">
      <c r="D145">
        <v>2</v>
      </c>
      <c r="E145">
        <v>3</v>
      </c>
      <c r="F145">
        <v>18</v>
      </c>
      <c r="G145" t="s">
        <v>134</v>
      </c>
      <c r="H145" t="s">
        <v>1</v>
      </c>
      <c r="I145" t="s">
        <v>108</v>
      </c>
      <c r="J145" t="s">
        <v>10</v>
      </c>
      <c r="K145" s="14">
        <v>9.1</v>
      </c>
      <c r="L145" s="1" t="str">
        <f t="shared" si="20"/>
        <v>ok</v>
      </c>
      <c r="M145" s="1" t="str">
        <f t="shared" si="21"/>
        <v>ok</v>
      </c>
      <c r="N145" t="str">
        <f t="shared" si="22"/>
        <v>50M</v>
      </c>
      <c r="O145" s="9">
        <f>COUNTIFS(N$1:N145,"="&amp;N145,G$1:G145,"="&amp;G145)-1</f>
        <v>0</v>
      </c>
      <c r="P145" s="10">
        <f t="shared" si="23"/>
        <v>9.1</v>
      </c>
      <c r="Q145" s="11">
        <f t="shared" si="24"/>
        <v>1</v>
      </c>
      <c r="R145" s="4" t="str">
        <f t="shared" si="28"/>
        <v>50M</v>
      </c>
      <c r="S145" t="str">
        <f t="shared" si="25"/>
        <v>Luca McMullen50M</v>
      </c>
      <c r="T145" s="1">
        <f t="shared" si="26"/>
        <v>9.1</v>
      </c>
      <c r="U145">
        <f t="shared" si="27"/>
        <v>7</v>
      </c>
    </row>
    <row r="146" spans="1:21">
      <c r="D146">
        <v>2</v>
      </c>
      <c r="E146">
        <v>4</v>
      </c>
      <c r="F146">
        <v>1000</v>
      </c>
      <c r="G146" t="s">
        <v>133</v>
      </c>
      <c r="H146" t="s">
        <v>1</v>
      </c>
      <c r="I146" t="s">
        <v>108</v>
      </c>
      <c r="J146" t="s">
        <v>62</v>
      </c>
      <c r="K146" s="14">
        <v>9.6</v>
      </c>
      <c r="L146" s="1" t="str">
        <f t="shared" si="20"/>
        <v>ok</v>
      </c>
      <c r="M146" s="1" t="str">
        <f t="shared" si="21"/>
        <v>ok</v>
      </c>
      <c r="N146" t="str">
        <f t="shared" si="22"/>
        <v>50M</v>
      </c>
      <c r="O146" s="9">
        <f>COUNTIFS(N$1:N146,"="&amp;N146,G$1:G146,"="&amp;G146)-1</f>
        <v>0</v>
      </c>
      <c r="P146" s="10">
        <f t="shared" si="23"/>
        <v>9.6</v>
      </c>
      <c r="Q146" s="11">
        <f t="shared" si="24"/>
        <v>2</v>
      </c>
      <c r="R146" s="4" t="str">
        <f t="shared" si="28"/>
        <v>50MSlower</v>
      </c>
      <c r="S146" t="str">
        <f t="shared" si="25"/>
        <v>Billy Fielding50MSlower</v>
      </c>
      <c r="T146" s="1">
        <f t="shared" si="26"/>
        <v>9.6</v>
      </c>
      <c r="U146">
        <f t="shared" si="27"/>
        <v>9</v>
      </c>
    </row>
    <row r="147" spans="1:21">
      <c r="L147" s="1" t="str">
        <f t="shared" si="20"/>
        <v>blank</v>
      </c>
      <c r="M147" s="1" t="str">
        <f t="shared" si="21"/>
        <v>blank</v>
      </c>
      <c r="N147" t="str">
        <f t="shared" si="22"/>
        <v>50M</v>
      </c>
      <c r="O147" s="9">
        <f>COUNTIFS(N$1:N147,"="&amp;N147,G$1:G147,"="&amp;G147)-1</f>
        <v>19</v>
      </c>
      <c r="P147" s="10">
        <f t="shared" si="23"/>
        <v>0</v>
      </c>
      <c r="Q147" s="11">
        <f t="shared" si="24"/>
        <v>1</v>
      </c>
      <c r="R147" s="4" t="str">
        <f t="shared" si="28"/>
        <v>50M</v>
      </c>
      <c r="S147" t="str">
        <f t="shared" si="25"/>
        <v>50M</v>
      </c>
      <c r="T147" s="1">
        <f t="shared" si="26"/>
        <v>0</v>
      </c>
      <c r="U147">
        <f t="shared" si="27"/>
        <v>1</v>
      </c>
    </row>
    <row r="148" spans="1:21">
      <c r="A148" t="s">
        <v>108</v>
      </c>
      <c r="B148" t="s">
        <v>1</v>
      </c>
      <c r="C148" t="s">
        <v>186</v>
      </c>
      <c r="D148" t="s">
        <v>194</v>
      </c>
      <c r="E148">
        <v>1</v>
      </c>
      <c r="F148">
        <v>949</v>
      </c>
      <c r="G148" t="s">
        <v>124</v>
      </c>
      <c r="H148" t="s">
        <v>1</v>
      </c>
      <c r="I148" t="s">
        <v>108</v>
      </c>
      <c r="J148" t="s">
        <v>17</v>
      </c>
      <c r="K148" s="14">
        <v>8.1</v>
      </c>
      <c r="L148" s="1" t="str">
        <f t="shared" si="20"/>
        <v>ok</v>
      </c>
      <c r="M148" s="1" t="str">
        <f t="shared" si="21"/>
        <v>ok</v>
      </c>
      <c r="N148" t="str">
        <f t="shared" si="22"/>
        <v>50M</v>
      </c>
      <c r="O148" s="9">
        <f>COUNTIFS(N$1:N148,"="&amp;N148,G$1:G148,"="&amp;G148)-1</f>
        <v>0</v>
      </c>
      <c r="P148" s="10">
        <f t="shared" si="23"/>
        <v>8.1</v>
      </c>
      <c r="Q148" s="11">
        <f t="shared" si="24"/>
        <v>1</v>
      </c>
      <c r="R148" s="4" t="str">
        <f t="shared" si="28"/>
        <v>50M</v>
      </c>
      <c r="S148" t="str">
        <f t="shared" si="25"/>
        <v>Knowledge Jonusa50M</v>
      </c>
      <c r="T148" s="1">
        <f t="shared" si="26"/>
        <v>8.1</v>
      </c>
      <c r="U148">
        <f t="shared" si="27"/>
        <v>1</v>
      </c>
    </row>
    <row r="149" spans="1:21">
      <c r="A149" t="s">
        <v>108</v>
      </c>
      <c r="B149" t="s">
        <v>1</v>
      </c>
      <c r="D149" t="s">
        <v>194</v>
      </c>
      <c r="E149">
        <v>2</v>
      </c>
      <c r="F149">
        <v>953</v>
      </c>
      <c r="G149" t="s">
        <v>128</v>
      </c>
      <c r="H149" t="s">
        <v>1</v>
      </c>
      <c r="I149" t="s">
        <v>108</v>
      </c>
      <c r="J149" t="s">
        <v>24</v>
      </c>
      <c r="K149" s="14">
        <v>9.9</v>
      </c>
      <c r="L149" s="1" t="str">
        <f t="shared" si="20"/>
        <v>ok</v>
      </c>
      <c r="M149" s="1" t="str">
        <f t="shared" si="21"/>
        <v>ok</v>
      </c>
      <c r="N149" t="str">
        <f t="shared" si="22"/>
        <v>50M</v>
      </c>
      <c r="O149" s="9">
        <f>COUNTIFS(N$1:N149,"="&amp;N149,G$1:G149,"="&amp;G149)-1</f>
        <v>0</v>
      </c>
      <c r="P149" s="10">
        <f t="shared" si="23"/>
        <v>9.9</v>
      </c>
      <c r="Q149" s="11">
        <f t="shared" si="24"/>
        <v>2</v>
      </c>
      <c r="R149" s="4" t="str">
        <f t="shared" si="28"/>
        <v>50MSlower</v>
      </c>
      <c r="S149" t="str">
        <f t="shared" si="25"/>
        <v>Samuel Bapty50MSlower</v>
      </c>
      <c r="T149" s="1">
        <f t="shared" si="26"/>
        <v>9.9</v>
      </c>
      <c r="U149">
        <f t="shared" si="27"/>
        <v>10</v>
      </c>
    </row>
    <row r="150" spans="1:21">
      <c r="L150" s="1" t="str">
        <f t="shared" si="20"/>
        <v>blank</v>
      </c>
      <c r="M150" s="1" t="str">
        <f t="shared" si="21"/>
        <v>blank</v>
      </c>
      <c r="N150" t="str">
        <f t="shared" si="22"/>
        <v>50M</v>
      </c>
      <c r="O150" s="9">
        <f>COUNTIFS(N$1:N150,"="&amp;N150,G$1:G150,"="&amp;G150)-1</f>
        <v>20</v>
      </c>
      <c r="P150" s="10">
        <f t="shared" si="23"/>
        <v>0</v>
      </c>
      <c r="Q150" s="11">
        <f t="shared" si="24"/>
        <v>1</v>
      </c>
      <c r="R150" s="4" t="str">
        <f t="shared" si="28"/>
        <v>50M</v>
      </c>
      <c r="S150" t="str">
        <f t="shared" si="25"/>
        <v>50M</v>
      </c>
      <c r="T150" s="1">
        <f t="shared" si="26"/>
        <v>0</v>
      </c>
      <c r="U150">
        <f t="shared" si="27"/>
        <v>1</v>
      </c>
    </row>
    <row r="151" spans="1:21">
      <c r="A151" t="s">
        <v>108</v>
      </c>
      <c r="B151" t="s">
        <v>28</v>
      </c>
      <c r="C151" t="s">
        <v>186</v>
      </c>
      <c r="D151" t="s">
        <v>194</v>
      </c>
      <c r="E151">
        <v>1</v>
      </c>
      <c r="F151">
        <v>941</v>
      </c>
      <c r="G151" t="s">
        <v>115</v>
      </c>
      <c r="H151" t="s">
        <v>28</v>
      </c>
      <c r="I151" t="s">
        <v>108</v>
      </c>
      <c r="J151" t="s">
        <v>17</v>
      </c>
      <c r="K151" s="14">
        <v>8</v>
      </c>
      <c r="L151" s="1" t="str">
        <f t="shared" si="20"/>
        <v>ok</v>
      </c>
      <c r="M151" s="1" t="str">
        <f t="shared" si="21"/>
        <v>ok</v>
      </c>
      <c r="N151" t="str">
        <f t="shared" si="22"/>
        <v>50M</v>
      </c>
      <c r="O151" s="9">
        <f>COUNTIFS(N$1:N151,"="&amp;N151,G$1:G151,"="&amp;G151)-1</f>
        <v>0</v>
      </c>
      <c r="P151" s="10">
        <f t="shared" si="23"/>
        <v>8</v>
      </c>
      <c r="Q151" s="11">
        <f t="shared" si="24"/>
        <v>1</v>
      </c>
      <c r="R151" s="4" t="str">
        <f t="shared" si="28"/>
        <v>50M</v>
      </c>
      <c r="S151" t="str">
        <f t="shared" si="25"/>
        <v>Phoebe Sayles50M</v>
      </c>
      <c r="T151" s="1">
        <f t="shared" si="26"/>
        <v>8</v>
      </c>
      <c r="U151">
        <f t="shared" si="27"/>
        <v>1</v>
      </c>
    </row>
    <row r="152" spans="1:21">
      <c r="E152">
        <v>2</v>
      </c>
      <c r="F152">
        <v>938</v>
      </c>
      <c r="G152" t="s">
        <v>112</v>
      </c>
      <c r="H152" t="s">
        <v>28</v>
      </c>
      <c r="I152" t="s">
        <v>108</v>
      </c>
      <c r="J152" t="s">
        <v>3</v>
      </c>
      <c r="K152" s="14">
        <v>8.8000000000000007</v>
      </c>
      <c r="L152" s="1" t="str">
        <f t="shared" si="20"/>
        <v>ok</v>
      </c>
      <c r="M152" s="1" t="str">
        <f t="shared" si="21"/>
        <v>ok</v>
      </c>
      <c r="N152" t="str">
        <f t="shared" si="22"/>
        <v>50M</v>
      </c>
      <c r="O152" s="9">
        <f>COUNTIFS(N$1:N152,"="&amp;N152,G$1:G152,"="&amp;G152)-1</f>
        <v>0</v>
      </c>
      <c r="P152" s="10">
        <f t="shared" si="23"/>
        <v>8.8000000000000007</v>
      </c>
      <c r="Q152" s="11">
        <f t="shared" si="24"/>
        <v>1</v>
      </c>
      <c r="R152" s="4" t="str">
        <f t="shared" si="28"/>
        <v>50M</v>
      </c>
      <c r="S152" t="str">
        <f t="shared" si="25"/>
        <v>Daisy Hadfield50M</v>
      </c>
      <c r="T152" s="1">
        <f t="shared" si="26"/>
        <v>8.8000000000000007</v>
      </c>
      <c r="U152">
        <f t="shared" si="27"/>
        <v>4</v>
      </c>
    </row>
    <row r="153" spans="1:21">
      <c r="L153" s="1" t="str">
        <f t="shared" si="20"/>
        <v>blank</v>
      </c>
      <c r="M153" s="1" t="str">
        <f t="shared" si="21"/>
        <v>blank</v>
      </c>
      <c r="N153" t="str">
        <f t="shared" si="22"/>
        <v>50M</v>
      </c>
      <c r="O153" s="9">
        <f>COUNTIFS(N$1:N153,"="&amp;N153,G$1:G153,"="&amp;G153)-1</f>
        <v>21</v>
      </c>
      <c r="P153" s="10">
        <f t="shared" si="23"/>
        <v>0</v>
      </c>
      <c r="Q153" s="11">
        <f t="shared" si="24"/>
        <v>1</v>
      </c>
      <c r="R153" s="4" t="str">
        <f t="shared" si="28"/>
        <v>50M</v>
      </c>
      <c r="S153" t="str">
        <f t="shared" si="25"/>
        <v>50M</v>
      </c>
      <c r="T153" s="1">
        <f t="shared" si="26"/>
        <v>0</v>
      </c>
      <c r="U153">
        <f t="shared" si="27"/>
        <v>1</v>
      </c>
    </row>
    <row r="154" spans="1:21">
      <c r="A154" t="s">
        <v>108</v>
      </c>
      <c r="B154" t="s">
        <v>28</v>
      </c>
      <c r="C154" t="s">
        <v>186</v>
      </c>
      <c r="D154">
        <v>1</v>
      </c>
      <c r="E154">
        <v>1</v>
      </c>
      <c r="F154">
        <v>998</v>
      </c>
      <c r="G154" t="s">
        <v>159</v>
      </c>
      <c r="H154" t="s">
        <v>28</v>
      </c>
      <c r="I154" t="s">
        <v>108</v>
      </c>
      <c r="J154" t="s">
        <v>10</v>
      </c>
      <c r="K154" s="14">
        <v>8.8000000000000007</v>
      </c>
      <c r="L154" s="1" t="str">
        <f t="shared" si="20"/>
        <v>ok</v>
      </c>
      <c r="M154" s="1" t="str">
        <f t="shared" si="21"/>
        <v>ok</v>
      </c>
      <c r="N154" t="str">
        <f t="shared" si="22"/>
        <v>50M</v>
      </c>
      <c r="O154" s="9">
        <f>COUNTIFS(N$1:N154,"="&amp;N154,G$1:G154,"="&amp;G154)-1</f>
        <v>0</v>
      </c>
      <c r="P154" s="10">
        <f t="shared" si="23"/>
        <v>8.8000000000000007</v>
      </c>
      <c r="Q154" s="11">
        <f t="shared" si="24"/>
        <v>1</v>
      </c>
      <c r="R154" s="4" t="str">
        <f t="shared" si="28"/>
        <v>50M</v>
      </c>
      <c r="S154" t="str">
        <f t="shared" si="25"/>
        <v>Charlotte Ashwell50M</v>
      </c>
      <c r="T154" s="1">
        <f t="shared" si="26"/>
        <v>8.8000000000000007</v>
      </c>
      <c r="U154">
        <f t="shared" si="27"/>
        <v>4</v>
      </c>
    </row>
    <row r="155" spans="1:21">
      <c r="D155">
        <v>1</v>
      </c>
      <c r="E155">
        <v>2</v>
      </c>
      <c r="F155">
        <v>938</v>
      </c>
      <c r="G155" t="s">
        <v>112</v>
      </c>
      <c r="H155" t="s">
        <v>28</v>
      </c>
      <c r="I155" t="s">
        <v>108</v>
      </c>
      <c r="J155" t="s">
        <v>3</v>
      </c>
      <c r="K155" s="14">
        <v>8.8000000000000007</v>
      </c>
      <c r="L155" s="1" t="str">
        <f t="shared" si="20"/>
        <v>ok</v>
      </c>
      <c r="M155" s="1" t="str">
        <f t="shared" si="21"/>
        <v>ok</v>
      </c>
      <c r="N155" t="str">
        <f t="shared" si="22"/>
        <v>50M</v>
      </c>
      <c r="O155" s="9">
        <f>COUNTIFS(N$1:N155,"="&amp;N155,G$1:G155,"="&amp;G155)-1</f>
        <v>1</v>
      </c>
      <c r="P155" s="10">
        <f t="shared" si="23"/>
        <v>8.8001000000000005</v>
      </c>
      <c r="Q155" s="11">
        <f t="shared" si="24"/>
        <v>2</v>
      </c>
      <c r="R155" s="4" t="str">
        <f t="shared" si="28"/>
        <v>50MSlower</v>
      </c>
      <c r="S155" t="str">
        <f t="shared" si="25"/>
        <v>Daisy Hadfield50MSlower</v>
      </c>
      <c r="T155" s="1">
        <f t="shared" si="26"/>
        <v>8.8000000000000007</v>
      </c>
      <c r="U155">
        <f t="shared" si="27"/>
        <v>4</v>
      </c>
    </row>
    <row r="156" spans="1:21">
      <c r="D156">
        <v>1</v>
      </c>
      <c r="E156">
        <v>3</v>
      </c>
      <c r="F156">
        <v>978</v>
      </c>
      <c r="G156" t="s">
        <v>149</v>
      </c>
      <c r="H156" t="s">
        <v>28</v>
      </c>
      <c r="I156" t="s">
        <v>108</v>
      </c>
      <c r="J156" t="s">
        <v>17</v>
      </c>
      <c r="K156" s="14">
        <v>9</v>
      </c>
      <c r="L156" s="1" t="str">
        <f t="shared" si="20"/>
        <v>ok</v>
      </c>
      <c r="M156" s="1" t="str">
        <f t="shared" si="21"/>
        <v>ok</v>
      </c>
      <c r="N156" t="str">
        <f t="shared" si="22"/>
        <v>50M</v>
      </c>
      <c r="O156" s="9">
        <f>COUNTIFS(N$1:N156,"="&amp;N156,G$1:G156,"="&amp;G156)-1</f>
        <v>0</v>
      </c>
      <c r="P156" s="10">
        <f t="shared" si="23"/>
        <v>9</v>
      </c>
      <c r="Q156" s="11">
        <f t="shared" si="24"/>
        <v>1</v>
      </c>
      <c r="R156" s="4" t="str">
        <f t="shared" si="28"/>
        <v>50M</v>
      </c>
      <c r="S156" t="str">
        <f t="shared" si="25"/>
        <v>Appolonia Sagar Inweregbu50M</v>
      </c>
      <c r="T156" s="1">
        <f t="shared" si="26"/>
        <v>9</v>
      </c>
      <c r="U156">
        <f t="shared" si="27"/>
        <v>6</v>
      </c>
    </row>
    <row r="157" spans="1:21">
      <c r="D157">
        <v>1</v>
      </c>
      <c r="E157">
        <v>4</v>
      </c>
      <c r="F157">
        <v>939</v>
      </c>
      <c r="G157" t="s">
        <v>113</v>
      </c>
      <c r="H157" t="s">
        <v>28</v>
      </c>
      <c r="I157" t="s">
        <v>108</v>
      </c>
      <c r="J157" t="s">
        <v>17</v>
      </c>
      <c r="K157" s="14">
        <v>9.5</v>
      </c>
      <c r="L157" s="1" t="str">
        <f t="shared" si="20"/>
        <v>ok</v>
      </c>
      <c r="M157" s="1" t="str">
        <f t="shared" si="21"/>
        <v>ok</v>
      </c>
      <c r="N157" t="str">
        <f t="shared" si="22"/>
        <v>50M</v>
      </c>
      <c r="O157" s="9">
        <f>COUNTIFS(N$1:N157,"="&amp;N157,G$1:G157,"="&amp;G157)-1</f>
        <v>0</v>
      </c>
      <c r="P157" s="10">
        <f t="shared" si="23"/>
        <v>9.5</v>
      </c>
      <c r="Q157" s="11">
        <f t="shared" si="24"/>
        <v>1</v>
      </c>
      <c r="R157" s="4" t="str">
        <f t="shared" si="28"/>
        <v>50M</v>
      </c>
      <c r="S157" t="str">
        <f t="shared" si="25"/>
        <v>Indi Harrison-Ruddock50M</v>
      </c>
      <c r="T157" s="1">
        <f t="shared" si="26"/>
        <v>9.5</v>
      </c>
      <c r="U157">
        <f t="shared" si="27"/>
        <v>7</v>
      </c>
    </row>
    <row r="158" spans="1:21">
      <c r="L158" s="1" t="str">
        <f t="shared" si="20"/>
        <v>blank</v>
      </c>
      <c r="M158" s="1" t="str">
        <f t="shared" si="21"/>
        <v>blank</v>
      </c>
      <c r="N158" t="str">
        <f t="shared" si="22"/>
        <v>50M</v>
      </c>
      <c r="O158" s="9">
        <f>COUNTIFS(N$1:N158,"="&amp;N158,G$1:G158,"="&amp;G158)-1</f>
        <v>22</v>
      </c>
      <c r="P158" s="10">
        <f t="shared" si="23"/>
        <v>0</v>
      </c>
      <c r="Q158" s="11">
        <f t="shared" si="24"/>
        <v>1</v>
      </c>
      <c r="R158" s="4" t="str">
        <f t="shared" si="28"/>
        <v>50M</v>
      </c>
      <c r="S158" t="str">
        <f t="shared" si="25"/>
        <v>50M</v>
      </c>
      <c r="T158" s="1">
        <f t="shared" si="26"/>
        <v>0</v>
      </c>
      <c r="U158">
        <f t="shared" si="27"/>
        <v>1</v>
      </c>
    </row>
    <row r="159" spans="1:21">
      <c r="A159" t="s">
        <v>108</v>
      </c>
      <c r="B159" t="s">
        <v>28</v>
      </c>
      <c r="C159" t="s">
        <v>186</v>
      </c>
      <c r="D159">
        <v>2</v>
      </c>
      <c r="E159">
        <v>1</v>
      </c>
      <c r="F159">
        <v>934</v>
      </c>
      <c r="G159" t="s">
        <v>107</v>
      </c>
      <c r="H159" t="s">
        <v>28</v>
      </c>
      <c r="I159" t="s">
        <v>108</v>
      </c>
      <c r="J159" t="s">
        <v>62</v>
      </c>
      <c r="K159" s="14">
        <v>8</v>
      </c>
      <c r="L159" s="1" t="str">
        <f t="shared" si="20"/>
        <v>ok</v>
      </c>
      <c r="M159" s="1" t="str">
        <f t="shared" si="21"/>
        <v>ok</v>
      </c>
      <c r="N159" t="str">
        <f t="shared" si="22"/>
        <v>50M</v>
      </c>
      <c r="O159" s="9">
        <f>COUNTIFS(N$1:N159,"="&amp;N159,G$1:G159,"="&amp;G159)-1</f>
        <v>0</v>
      </c>
      <c r="P159" s="10">
        <f t="shared" si="23"/>
        <v>8</v>
      </c>
      <c r="Q159" s="11">
        <f t="shared" si="24"/>
        <v>1</v>
      </c>
      <c r="R159" s="4" t="str">
        <f t="shared" si="28"/>
        <v>50M</v>
      </c>
      <c r="S159" t="str">
        <f t="shared" si="25"/>
        <v>Maisie Holdsworth50M</v>
      </c>
      <c r="T159" s="1">
        <f t="shared" si="26"/>
        <v>8</v>
      </c>
      <c r="U159">
        <f t="shared" si="27"/>
        <v>1</v>
      </c>
    </row>
    <row r="160" spans="1:21">
      <c r="D160">
        <v>2</v>
      </c>
      <c r="E160">
        <v>2</v>
      </c>
      <c r="F160">
        <v>941</v>
      </c>
      <c r="G160" t="s">
        <v>115</v>
      </c>
      <c r="H160" t="s">
        <v>28</v>
      </c>
      <c r="I160" t="s">
        <v>108</v>
      </c>
      <c r="J160" t="s">
        <v>17</v>
      </c>
      <c r="K160" s="14">
        <v>8</v>
      </c>
      <c r="L160" s="1" t="str">
        <f t="shared" si="20"/>
        <v>ok</v>
      </c>
      <c r="M160" s="1" t="str">
        <f t="shared" si="21"/>
        <v>ok</v>
      </c>
      <c r="N160" t="str">
        <f t="shared" si="22"/>
        <v>50M</v>
      </c>
      <c r="O160" s="9">
        <f>COUNTIFS(N$1:N160,"="&amp;N160,G$1:G160,"="&amp;G160)-1</f>
        <v>1</v>
      </c>
      <c r="P160" s="10">
        <f t="shared" si="23"/>
        <v>8.0000999999999998</v>
      </c>
      <c r="Q160" s="11">
        <f t="shared" si="24"/>
        <v>2</v>
      </c>
      <c r="R160" s="4" t="str">
        <f t="shared" si="28"/>
        <v>50MSlower</v>
      </c>
      <c r="S160" t="str">
        <f t="shared" si="25"/>
        <v>Phoebe Sayles50MSlower</v>
      </c>
      <c r="T160" s="1">
        <f t="shared" si="26"/>
        <v>8</v>
      </c>
      <c r="U160">
        <f t="shared" si="27"/>
        <v>1</v>
      </c>
    </row>
    <row r="161" spans="1:21">
      <c r="D161">
        <v>2</v>
      </c>
      <c r="E161">
        <v>3</v>
      </c>
      <c r="F161">
        <v>940</v>
      </c>
      <c r="G161" t="s">
        <v>114</v>
      </c>
      <c r="H161" t="s">
        <v>28</v>
      </c>
      <c r="I161" t="s">
        <v>108</v>
      </c>
      <c r="J161" t="s">
        <v>33</v>
      </c>
      <c r="K161" s="14">
        <v>8.1</v>
      </c>
      <c r="L161" s="1" t="str">
        <f t="shared" si="20"/>
        <v>ok</v>
      </c>
      <c r="M161" s="1" t="str">
        <f t="shared" si="21"/>
        <v>ok</v>
      </c>
      <c r="N161" t="str">
        <f t="shared" si="22"/>
        <v>50M</v>
      </c>
      <c r="O161" s="9">
        <f>COUNTIFS(N$1:N161,"="&amp;N161,G$1:G161,"="&amp;G161)-1</f>
        <v>0</v>
      </c>
      <c r="P161" s="10">
        <f t="shared" si="23"/>
        <v>8.1</v>
      </c>
      <c r="Q161" s="11">
        <f t="shared" si="24"/>
        <v>1</v>
      </c>
      <c r="R161" s="4" t="str">
        <f t="shared" si="28"/>
        <v>50M</v>
      </c>
      <c r="S161" t="str">
        <f t="shared" si="25"/>
        <v>Emily Coote50M</v>
      </c>
      <c r="T161" s="1">
        <f t="shared" si="26"/>
        <v>8.1</v>
      </c>
      <c r="U161">
        <f t="shared" si="27"/>
        <v>3</v>
      </c>
    </row>
    <row r="162" spans="1:21">
      <c r="L162" s="1" t="str">
        <f t="shared" si="20"/>
        <v>blank</v>
      </c>
      <c r="M162" s="1" t="str">
        <f t="shared" si="21"/>
        <v>blank</v>
      </c>
      <c r="N162" t="str">
        <f t="shared" si="22"/>
        <v>50M</v>
      </c>
      <c r="O162" s="9">
        <f>COUNTIFS(N$1:N162,"="&amp;N162,G$1:G162,"="&amp;G162)-1</f>
        <v>23</v>
      </c>
      <c r="P162" s="10">
        <f t="shared" si="23"/>
        <v>0</v>
      </c>
      <c r="Q162" s="11">
        <f t="shared" si="24"/>
        <v>1</v>
      </c>
      <c r="R162" s="4" t="str">
        <f t="shared" si="28"/>
        <v>50M</v>
      </c>
      <c r="S162" t="str">
        <f t="shared" si="25"/>
        <v>50M</v>
      </c>
      <c r="T162" s="1">
        <f t="shared" ref="T162:T194" si="29">K162</f>
        <v>0</v>
      </c>
      <c r="U162">
        <f t="shared" si="27"/>
        <v>1</v>
      </c>
    </row>
    <row r="163" spans="1:21">
      <c r="A163" t="s">
        <v>16</v>
      </c>
      <c r="B163" t="s">
        <v>1</v>
      </c>
      <c r="C163" t="s">
        <v>195</v>
      </c>
      <c r="D163">
        <v>1</v>
      </c>
      <c r="E163">
        <v>1</v>
      </c>
      <c r="F163">
        <v>160</v>
      </c>
      <c r="G163" t="s">
        <v>19</v>
      </c>
      <c r="H163" t="s">
        <v>1</v>
      </c>
      <c r="I163" t="s">
        <v>16</v>
      </c>
      <c r="J163" t="s">
        <v>17</v>
      </c>
      <c r="K163" s="14">
        <v>6.7</v>
      </c>
      <c r="L163" s="1" t="str">
        <f t="shared" si="20"/>
        <v>ok</v>
      </c>
      <c r="M163" s="1" t="str">
        <f t="shared" si="21"/>
        <v>ok</v>
      </c>
      <c r="N163" t="str">
        <f t="shared" si="22"/>
        <v>50M</v>
      </c>
      <c r="O163" s="9">
        <f>COUNTIFS(N$1:N163,"="&amp;N163,G$1:G163,"="&amp;G163)-1</f>
        <v>1</v>
      </c>
      <c r="P163" s="10">
        <f t="shared" si="23"/>
        <v>6.7000999999999999</v>
      </c>
      <c r="Q163" s="11">
        <f t="shared" si="24"/>
        <v>2</v>
      </c>
      <c r="R163" s="4" t="str">
        <f t="shared" si="28"/>
        <v>50MSlower</v>
      </c>
      <c r="S163" t="str">
        <f t="shared" si="25"/>
        <v>Benjamin Jackson50MSlower</v>
      </c>
      <c r="T163" s="1">
        <f t="shared" si="29"/>
        <v>6.7</v>
      </c>
      <c r="U163">
        <f t="shared" si="27"/>
        <v>1</v>
      </c>
    </row>
    <row r="164" spans="1:21">
      <c r="D164">
        <v>1</v>
      </c>
      <c r="E164">
        <v>2</v>
      </c>
      <c r="F164">
        <v>158</v>
      </c>
      <c r="G164" t="s">
        <v>15</v>
      </c>
      <c r="H164" t="s">
        <v>1</v>
      </c>
      <c r="I164" t="s">
        <v>16</v>
      </c>
      <c r="J164" t="s">
        <v>17</v>
      </c>
      <c r="K164" s="14">
        <v>7.2</v>
      </c>
      <c r="L164" s="1" t="str">
        <f t="shared" si="20"/>
        <v>ok</v>
      </c>
      <c r="M164" s="1" t="str">
        <f t="shared" si="21"/>
        <v>ok</v>
      </c>
      <c r="N164" t="str">
        <f t="shared" si="22"/>
        <v>50M</v>
      </c>
      <c r="O164" s="9">
        <f>COUNTIFS(N$1:N164,"="&amp;N164,G$1:G164,"="&amp;G164)-1</f>
        <v>1</v>
      </c>
      <c r="P164" s="10">
        <f t="shared" si="23"/>
        <v>7.2000999999999999</v>
      </c>
      <c r="Q164" s="11">
        <f t="shared" si="24"/>
        <v>2</v>
      </c>
      <c r="R164" s="4" t="str">
        <f t="shared" si="28"/>
        <v>50MSlower</v>
      </c>
      <c r="S164" t="str">
        <f t="shared" si="25"/>
        <v>Oliver Gee50MSlower</v>
      </c>
      <c r="T164" s="1">
        <f t="shared" si="29"/>
        <v>7.2</v>
      </c>
      <c r="U164">
        <f t="shared" si="27"/>
        <v>2</v>
      </c>
    </row>
    <row r="165" spans="1:21">
      <c r="D165">
        <v>1</v>
      </c>
      <c r="E165">
        <v>3</v>
      </c>
      <c r="F165">
        <v>191</v>
      </c>
      <c r="G165" t="s">
        <v>58</v>
      </c>
      <c r="H165" t="s">
        <v>1</v>
      </c>
      <c r="I165" t="s">
        <v>16</v>
      </c>
      <c r="J165" t="s">
        <v>3</v>
      </c>
      <c r="K165" s="14">
        <v>7.2</v>
      </c>
      <c r="L165" s="1" t="str">
        <f t="shared" si="20"/>
        <v>ok</v>
      </c>
      <c r="M165" s="1" t="str">
        <f t="shared" si="21"/>
        <v>ok</v>
      </c>
      <c r="N165" t="str">
        <f t="shared" si="22"/>
        <v>50M</v>
      </c>
      <c r="O165" s="9">
        <f>COUNTIFS(N$1:N165,"="&amp;N165,G$1:G165,"="&amp;G165)-1</f>
        <v>1</v>
      </c>
      <c r="P165" s="10">
        <f t="shared" si="23"/>
        <v>7.2000999999999999</v>
      </c>
      <c r="Q165" s="11">
        <f t="shared" si="24"/>
        <v>2</v>
      </c>
      <c r="R165" s="4" t="str">
        <f t="shared" si="28"/>
        <v>50MSlower</v>
      </c>
      <c r="S165" t="str">
        <f t="shared" si="25"/>
        <v>Elliot Brownbridge50MSlower</v>
      </c>
      <c r="T165" s="1">
        <f t="shared" si="29"/>
        <v>7.2</v>
      </c>
      <c r="U165">
        <f t="shared" si="27"/>
        <v>2</v>
      </c>
    </row>
    <row r="166" spans="1:21">
      <c r="D166">
        <v>1</v>
      </c>
      <c r="E166">
        <v>4</v>
      </c>
      <c r="F166">
        <v>999</v>
      </c>
      <c r="G166" t="s">
        <v>59</v>
      </c>
      <c r="H166" t="s">
        <v>1</v>
      </c>
      <c r="I166" t="s">
        <v>16</v>
      </c>
      <c r="J166" t="s">
        <v>3</v>
      </c>
      <c r="K166" s="14">
        <v>7.4</v>
      </c>
      <c r="L166" s="1" t="str">
        <f t="shared" si="20"/>
        <v>ok</v>
      </c>
      <c r="M166" s="1" t="str">
        <f t="shared" si="21"/>
        <v>ok</v>
      </c>
      <c r="N166" t="str">
        <f t="shared" si="22"/>
        <v>50M</v>
      </c>
      <c r="O166" s="9">
        <f>COUNTIFS(N$1:N166,"="&amp;N166,G$1:G166,"="&amp;G166)-1</f>
        <v>1</v>
      </c>
      <c r="P166" s="10">
        <f t="shared" si="23"/>
        <v>7.4001000000000001</v>
      </c>
      <c r="Q166" s="11">
        <f t="shared" si="24"/>
        <v>2</v>
      </c>
      <c r="R166" s="4" t="str">
        <f t="shared" si="28"/>
        <v>50MSlower</v>
      </c>
      <c r="S166" t="str">
        <f t="shared" si="25"/>
        <v>Daniel Pal50MSlower</v>
      </c>
      <c r="T166" s="1">
        <f t="shared" si="29"/>
        <v>7.4</v>
      </c>
      <c r="U166">
        <f t="shared" si="27"/>
        <v>4</v>
      </c>
    </row>
    <row r="167" spans="1:21">
      <c r="L167" s="1" t="str">
        <f t="shared" si="20"/>
        <v>blank</v>
      </c>
      <c r="M167" s="1" t="str">
        <f t="shared" si="21"/>
        <v>blank</v>
      </c>
      <c r="N167" t="str">
        <f t="shared" si="22"/>
        <v>50M</v>
      </c>
      <c r="O167" s="9">
        <f>COUNTIFS(N$1:N167,"="&amp;N167,G$1:G167,"="&amp;G167)-1</f>
        <v>24</v>
      </c>
      <c r="P167" s="10">
        <f t="shared" si="23"/>
        <v>0</v>
      </c>
      <c r="Q167" s="11">
        <f t="shared" si="24"/>
        <v>1</v>
      </c>
      <c r="R167" s="4" t="str">
        <f t="shared" si="28"/>
        <v>50M</v>
      </c>
      <c r="S167" t="str">
        <f t="shared" si="25"/>
        <v>50M</v>
      </c>
      <c r="T167" s="1">
        <f t="shared" si="29"/>
        <v>0</v>
      </c>
      <c r="U167">
        <f t="shared" si="27"/>
        <v>1</v>
      </c>
    </row>
    <row r="168" spans="1:21">
      <c r="A168" t="s">
        <v>16</v>
      </c>
      <c r="B168" t="s">
        <v>1</v>
      </c>
      <c r="C168" t="s">
        <v>195</v>
      </c>
      <c r="D168">
        <v>2</v>
      </c>
      <c r="E168">
        <v>1</v>
      </c>
      <c r="F168">
        <v>161</v>
      </c>
      <c r="G168" t="s">
        <v>20</v>
      </c>
      <c r="H168" t="s">
        <v>1</v>
      </c>
      <c r="I168" t="s">
        <v>16</v>
      </c>
      <c r="J168" t="s">
        <v>17</v>
      </c>
      <c r="K168" s="14">
        <v>7.4</v>
      </c>
      <c r="L168" s="1" t="str">
        <f t="shared" si="20"/>
        <v>ok</v>
      </c>
      <c r="M168" s="1" t="str">
        <f t="shared" si="21"/>
        <v>ok</v>
      </c>
      <c r="N168" t="str">
        <f t="shared" si="22"/>
        <v>50M</v>
      </c>
      <c r="O168" s="9">
        <f>COUNTIFS(N$1:N168,"="&amp;N168,G$1:G168,"="&amp;G168)-1</f>
        <v>1</v>
      </c>
      <c r="P168" s="10">
        <f t="shared" si="23"/>
        <v>7.4001000000000001</v>
      </c>
      <c r="Q168" s="11">
        <f t="shared" si="24"/>
        <v>1</v>
      </c>
      <c r="R168" s="4" t="str">
        <f t="shared" si="28"/>
        <v>50M</v>
      </c>
      <c r="S168" t="str">
        <f t="shared" si="25"/>
        <v>Louie Burnell50M</v>
      </c>
      <c r="T168" s="1">
        <f t="shared" si="29"/>
        <v>7.4</v>
      </c>
      <c r="U168">
        <f t="shared" si="27"/>
        <v>5</v>
      </c>
    </row>
    <row r="169" spans="1:21">
      <c r="D169">
        <v>2</v>
      </c>
      <c r="E169">
        <v>2</v>
      </c>
      <c r="F169">
        <v>165</v>
      </c>
      <c r="G169" t="s">
        <v>25</v>
      </c>
      <c r="H169" t="s">
        <v>1</v>
      </c>
      <c r="I169" t="s">
        <v>16</v>
      </c>
      <c r="J169" t="s">
        <v>26</v>
      </c>
      <c r="K169" s="14">
        <v>7.5</v>
      </c>
      <c r="L169" s="1" t="str">
        <f t="shared" si="20"/>
        <v>ok</v>
      </c>
      <c r="M169" s="1" t="str">
        <f t="shared" si="21"/>
        <v>ok</v>
      </c>
      <c r="N169" t="str">
        <f t="shared" si="22"/>
        <v>50M</v>
      </c>
      <c r="O169" s="9">
        <f>COUNTIFS(N$1:N169,"="&amp;N169,G$1:G169,"="&amp;G169)-1</f>
        <v>1</v>
      </c>
      <c r="P169" s="10">
        <f t="shared" si="23"/>
        <v>7.5000999999999998</v>
      </c>
      <c r="Q169" s="11">
        <f t="shared" si="24"/>
        <v>2</v>
      </c>
      <c r="R169" s="4" t="str">
        <f t="shared" si="28"/>
        <v>50MSlower</v>
      </c>
      <c r="S169" t="str">
        <f t="shared" si="25"/>
        <v>Joshua McMillan50MSlower</v>
      </c>
      <c r="T169" s="1">
        <f t="shared" si="29"/>
        <v>7.5</v>
      </c>
      <c r="U169">
        <f t="shared" si="27"/>
        <v>5</v>
      </c>
    </row>
    <row r="170" spans="1:21">
      <c r="D170">
        <v>2</v>
      </c>
      <c r="E170">
        <v>3</v>
      </c>
      <c r="F170">
        <v>194</v>
      </c>
      <c r="G170" t="s">
        <v>61</v>
      </c>
      <c r="H170" t="s">
        <v>1</v>
      </c>
      <c r="I170" t="s">
        <v>16</v>
      </c>
      <c r="J170" t="s">
        <v>62</v>
      </c>
      <c r="K170" s="14">
        <v>7.8</v>
      </c>
      <c r="L170" s="1" t="str">
        <f t="shared" si="20"/>
        <v>ok</v>
      </c>
      <c r="M170" s="1" t="str">
        <f t="shared" si="21"/>
        <v>ok</v>
      </c>
      <c r="N170" t="str">
        <f t="shared" si="22"/>
        <v>50M</v>
      </c>
      <c r="O170" s="9">
        <f>COUNTIFS(N$1:N170,"="&amp;N170,G$1:G170,"="&amp;G170)-1</f>
        <v>1</v>
      </c>
      <c r="P170" s="10">
        <f t="shared" si="23"/>
        <v>7.8000999999999996</v>
      </c>
      <c r="Q170" s="11">
        <f t="shared" si="24"/>
        <v>2</v>
      </c>
      <c r="R170" s="4" t="str">
        <f t="shared" si="28"/>
        <v>50MSlower</v>
      </c>
      <c r="S170" t="str">
        <f t="shared" si="25"/>
        <v>William Brooks50MSlower</v>
      </c>
      <c r="T170" s="1">
        <f t="shared" si="29"/>
        <v>7.8</v>
      </c>
      <c r="U170">
        <f t="shared" si="27"/>
        <v>7</v>
      </c>
    </row>
    <row r="171" spans="1:21">
      <c r="D171">
        <v>2</v>
      </c>
      <c r="E171">
        <v>4</v>
      </c>
      <c r="F171">
        <v>973</v>
      </c>
      <c r="G171" t="s">
        <v>144</v>
      </c>
      <c r="H171" t="s">
        <v>1</v>
      </c>
      <c r="I171" s="5" t="s">
        <v>16</v>
      </c>
      <c r="J171" t="s">
        <v>62</v>
      </c>
      <c r="K171" s="14">
        <v>8</v>
      </c>
      <c r="L171" s="1" t="str">
        <f t="shared" si="20"/>
        <v>ok</v>
      </c>
      <c r="M171" s="1" t="str">
        <f t="shared" si="21"/>
        <v>ok</v>
      </c>
      <c r="N171" t="str">
        <f t="shared" si="22"/>
        <v>50M</v>
      </c>
      <c r="O171" s="9">
        <f>COUNTIFS(N$1:N171,"="&amp;N171,G$1:G171,"="&amp;G171)-1</f>
        <v>1</v>
      </c>
      <c r="P171" s="10">
        <f t="shared" si="23"/>
        <v>8.0000999999999998</v>
      </c>
      <c r="Q171" s="11">
        <f t="shared" si="24"/>
        <v>2</v>
      </c>
      <c r="R171" s="4" t="str">
        <f t="shared" si="28"/>
        <v>50MSlower</v>
      </c>
      <c r="S171" t="str">
        <f t="shared" si="25"/>
        <v>Finley Clegg50MSlower</v>
      </c>
      <c r="T171" s="1">
        <f t="shared" si="29"/>
        <v>8</v>
      </c>
      <c r="U171">
        <f t="shared" si="27"/>
        <v>9</v>
      </c>
    </row>
    <row r="172" spans="1:21">
      <c r="L172" s="1" t="str">
        <f t="shared" si="20"/>
        <v>blank</v>
      </c>
      <c r="M172" s="1" t="str">
        <f t="shared" si="21"/>
        <v>blank</v>
      </c>
      <c r="N172" t="str">
        <f t="shared" si="22"/>
        <v>50M</v>
      </c>
      <c r="O172" s="9">
        <f>COUNTIFS(N$1:N172,"="&amp;N172,G$1:G172,"="&amp;G172)-1</f>
        <v>25</v>
      </c>
      <c r="P172" s="10">
        <f t="shared" si="23"/>
        <v>0</v>
      </c>
      <c r="Q172" s="11">
        <f t="shared" si="24"/>
        <v>1</v>
      </c>
      <c r="R172" s="4" t="str">
        <f t="shared" si="28"/>
        <v>50M</v>
      </c>
      <c r="S172" t="str">
        <f t="shared" si="25"/>
        <v>50M</v>
      </c>
      <c r="T172" s="1">
        <f t="shared" si="29"/>
        <v>0</v>
      </c>
      <c r="U172">
        <f t="shared" si="27"/>
        <v>1</v>
      </c>
    </row>
    <row r="173" spans="1:21">
      <c r="A173" t="s">
        <v>16</v>
      </c>
      <c r="B173" t="s">
        <v>1</v>
      </c>
      <c r="C173" t="s">
        <v>195</v>
      </c>
      <c r="D173">
        <v>3</v>
      </c>
      <c r="E173">
        <v>1</v>
      </c>
      <c r="F173">
        <v>55</v>
      </c>
      <c r="G173" t="s">
        <v>18</v>
      </c>
      <c r="H173" t="s">
        <v>1</v>
      </c>
      <c r="I173" t="s">
        <v>16</v>
      </c>
      <c r="J173" t="s">
        <v>10</v>
      </c>
      <c r="K173" s="14">
        <v>7.7</v>
      </c>
      <c r="L173" s="1" t="str">
        <f t="shared" si="20"/>
        <v>ok</v>
      </c>
      <c r="M173" s="1" t="str">
        <f t="shared" si="21"/>
        <v>ok</v>
      </c>
      <c r="N173" t="str">
        <f t="shared" si="22"/>
        <v>50M</v>
      </c>
      <c r="O173" s="9">
        <f>COUNTIFS(N$1:N173,"="&amp;N173,G$1:G173,"="&amp;G173)-1</f>
        <v>1</v>
      </c>
      <c r="P173" s="10">
        <f t="shared" si="23"/>
        <v>7.7000999999999999</v>
      </c>
      <c r="Q173" s="11">
        <f t="shared" si="24"/>
        <v>1</v>
      </c>
      <c r="R173" s="4" t="str">
        <f t="shared" si="28"/>
        <v>50M</v>
      </c>
      <c r="S173" t="str">
        <f t="shared" si="25"/>
        <v>Zeekie Yansaneh50M</v>
      </c>
      <c r="T173" s="1">
        <f t="shared" si="29"/>
        <v>7.7</v>
      </c>
      <c r="U173">
        <f t="shared" si="27"/>
        <v>7</v>
      </c>
    </row>
    <row r="174" spans="1:21">
      <c r="D174">
        <v>3</v>
      </c>
      <c r="E174">
        <v>2</v>
      </c>
      <c r="F174">
        <v>163</v>
      </c>
      <c r="G174" t="s">
        <v>22</v>
      </c>
      <c r="H174" t="s">
        <v>1</v>
      </c>
      <c r="I174" t="s">
        <v>16</v>
      </c>
      <c r="J174" t="s">
        <v>10</v>
      </c>
      <c r="K174" s="14">
        <v>8.4</v>
      </c>
      <c r="L174" s="1" t="str">
        <f t="shared" si="20"/>
        <v>ok</v>
      </c>
      <c r="M174" s="1" t="str">
        <f t="shared" si="21"/>
        <v>ok</v>
      </c>
      <c r="N174" t="str">
        <f t="shared" si="22"/>
        <v>50M</v>
      </c>
      <c r="O174" s="9">
        <f>COUNTIFS(N$1:N174,"="&amp;N174,G$1:G174,"="&amp;G174)-1</f>
        <v>1</v>
      </c>
      <c r="P174" s="10">
        <f t="shared" si="23"/>
        <v>8.4001000000000001</v>
      </c>
      <c r="Q174" s="11">
        <f t="shared" si="24"/>
        <v>2</v>
      </c>
      <c r="R174" s="4" t="str">
        <f t="shared" si="28"/>
        <v>50MSlower</v>
      </c>
      <c r="S174" t="str">
        <f t="shared" si="25"/>
        <v>Caspar Chadwick50MSlower</v>
      </c>
      <c r="T174" s="1">
        <f t="shared" si="29"/>
        <v>8.4</v>
      </c>
      <c r="U174">
        <f t="shared" si="27"/>
        <v>10</v>
      </c>
    </row>
    <row r="175" spans="1:21">
      <c r="D175">
        <v>3</v>
      </c>
      <c r="E175">
        <v>3</v>
      </c>
      <c r="F175">
        <v>164</v>
      </c>
      <c r="G175" t="s">
        <v>23</v>
      </c>
      <c r="H175" t="s">
        <v>1</v>
      </c>
      <c r="I175" t="s">
        <v>16</v>
      </c>
      <c r="J175" t="s">
        <v>24</v>
      </c>
      <c r="K175" s="14">
        <v>8.8000000000000007</v>
      </c>
      <c r="L175" s="1" t="str">
        <f t="shared" si="20"/>
        <v>ok</v>
      </c>
      <c r="M175" s="1" t="str">
        <f t="shared" si="21"/>
        <v>ok</v>
      </c>
      <c r="N175" t="str">
        <f t="shared" si="22"/>
        <v>50M</v>
      </c>
      <c r="O175" s="9">
        <f>COUNTIFS(N$1:N175,"="&amp;N175,G$1:G175,"="&amp;G175)-1</f>
        <v>1</v>
      </c>
      <c r="P175" s="10">
        <f t="shared" si="23"/>
        <v>8.8001000000000005</v>
      </c>
      <c r="Q175" s="11">
        <f t="shared" si="24"/>
        <v>2</v>
      </c>
      <c r="R175" s="4" t="str">
        <f t="shared" si="28"/>
        <v>50MSlower</v>
      </c>
      <c r="S175" t="str">
        <f t="shared" si="25"/>
        <v>Zachary Hyland50MSlower</v>
      </c>
      <c r="T175" s="1">
        <f t="shared" si="29"/>
        <v>8.8000000000000007</v>
      </c>
      <c r="U175">
        <f t="shared" si="27"/>
        <v>11</v>
      </c>
    </row>
    <row r="176" spans="1:21">
      <c r="D176">
        <v>3</v>
      </c>
      <c r="E176">
        <v>4</v>
      </c>
      <c r="F176">
        <v>921</v>
      </c>
      <c r="G176" t="s">
        <v>93</v>
      </c>
      <c r="H176" t="s">
        <v>1</v>
      </c>
      <c r="I176" s="5" t="s">
        <v>16</v>
      </c>
      <c r="J176" t="s">
        <v>17</v>
      </c>
      <c r="K176" s="14">
        <v>8.9</v>
      </c>
      <c r="L176" s="1" t="str">
        <f t="shared" si="20"/>
        <v>ok</v>
      </c>
      <c r="M176" s="1" t="str">
        <f t="shared" si="21"/>
        <v>ok</v>
      </c>
      <c r="N176" t="str">
        <f t="shared" si="22"/>
        <v>50M</v>
      </c>
      <c r="O176" s="9">
        <f>COUNTIFS(N$1:N176,"="&amp;N176,G$1:G176,"="&amp;G176)-1</f>
        <v>1</v>
      </c>
      <c r="P176" s="10">
        <f t="shared" si="23"/>
        <v>8.9001000000000001</v>
      </c>
      <c r="Q176" s="11">
        <f t="shared" si="24"/>
        <v>2</v>
      </c>
      <c r="R176" s="4" t="str">
        <f t="shared" si="28"/>
        <v>50MSlower</v>
      </c>
      <c r="S176" t="str">
        <f t="shared" si="25"/>
        <v>Harris Adam50MSlower</v>
      </c>
      <c r="T176" s="1">
        <f t="shared" si="29"/>
        <v>8.9</v>
      </c>
      <c r="U176">
        <f t="shared" si="27"/>
        <v>12</v>
      </c>
    </row>
    <row r="177" spans="1:21">
      <c r="L177" s="1" t="str">
        <f t="shared" si="20"/>
        <v>blank</v>
      </c>
      <c r="M177" s="1" t="str">
        <f t="shared" si="21"/>
        <v>blank</v>
      </c>
      <c r="N177" t="str">
        <f t="shared" si="22"/>
        <v>50M</v>
      </c>
      <c r="O177" s="9">
        <f>COUNTIFS(N$1:N177,"="&amp;N177,G$1:G177,"="&amp;G177)-1</f>
        <v>26</v>
      </c>
      <c r="P177" s="10">
        <f t="shared" si="23"/>
        <v>0</v>
      </c>
      <c r="Q177" s="11">
        <f t="shared" si="24"/>
        <v>1</v>
      </c>
      <c r="R177" s="4" t="str">
        <f t="shared" si="28"/>
        <v>50M</v>
      </c>
      <c r="S177" t="str">
        <f t="shared" si="25"/>
        <v>50M</v>
      </c>
      <c r="T177" s="1">
        <f t="shared" si="29"/>
        <v>0</v>
      </c>
      <c r="U177">
        <f t="shared" si="27"/>
        <v>1</v>
      </c>
    </row>
    <row r="178" spans="1:21">
      <c r="A178" t="s">
        <v>65</v>
      </c>
      <c r="B178" t="s">
        <v>1</v>
      </c>
      <c r="C178" t="s">
        <v>195</v>
      </c>
      <c r="D178">
        <v>1</v>
      </c>
      <c r="E178">
        <v>1</v>
      </c>
      <c r="F178">
        <v>931</v>
      </c>
      <c r="G178" t="s">
        <v>104</v>
      </c>
      <c r="H178" t="s">
        <v>1</v>
      </c>
      <c r="I178" t="s">
        <v>65</v>
      </c>
      <c r="J178" t="s">
        <v>17</v>
      </c>
      <c r="K178" s="14">
        <v>7.3</v>
      </c>
      <c r="L178" s="1" t="str">
        <f t="shared" si="20"/>
        <v>ok</v>
      </c>
      <c r="M178" s="1" t="str">
        <f t="shared" si="21"/>
        <v>ok</v>
      </c>
      <c r="N178" t="str">
        <f t="shared" si="22"/>
        <v>50M</v>
      </c>
      <c r="O178" s="9">
        <f>COUNTIFS(N$1:N178,"="&amp;N178,G$1:G178,"="&amp;G178)-1</f>
        <v>1</v>
      </c>
      <c r="P178" s="10">
        <f t="shared" si="23"/>
        <v>7.3000999999999996</v>
      </c>
      <c r="Q178" s="11">
        <f t="shared" si="24"/>
        <v>2</v>
      </c>
      <c r="R178" s="4" t="str">
        <f t="shared" si="28"/>
        <v>50MSlower</v>
      </c>
      <c r="S178" t="str">
        <f t="shared" si="25"/>
        <v>Ethan Ford50MSlower</v>
      </c>
      <c r="T178" s="1">
        <f t="shared" si="29"/>
        <v>7.3</v>
      </c>
      <c r="U178">
        <f t="shared" si="27"/>
        <v>1</v>
      </c>
    </row>
    <row r="179" spans="1:21">
      <c r="D179">
        <v>1</v>
      </c>
      <c r="E179">
        <v>2</v>
      </c>
      <c r="F179">
        <v>63</v>
      </c>
      <c r="G179" t="s">
        <v>91</v>
      </c>
      <c r="H179" t="s">
        <v>1</v>
      </c>
      <c r="I179" t="s">
        <v>65</v>
      </c>
      <c r="J179" t="s">
        <v>17</v>
      </c>
      <c r="K179" s="14">
        <v>7.6</v>
      </c>
      <c r="L179" s="1" t="str">
        <f t="shared" si="20"/>
        <v>ok</v>
      </c>
      <c r="M179" s="1" t="str">
        <f t="shared" si="21"/>
        <v>ok</v>
      </c>
      <c r="N179" t="str">
        <f t="shared" si="22"/>
        <v>50M</v>
      </c>
      <c r="O179" s="9">
        <f>COUNTIFS(N$1:N179,"="&amp;N179,G$1:G179,"="&amp;G179)-1</f>
        <v>1</v>
      </c>
      <c r="P179" s="10">
        <f t="shared" si="23"/>
        <v>7.6000999999999994</v>
      </c>
      <c r="Q179" s="11">
        <f t="shared" si="24"/>
        <v>2</v>
      </c>
      <c r="R179" s="4" t="str">
        <f t="shared" si="28"/>
        <v>50MSlower</v>
      </c>
      <c r="S179" t="str">
        <f t="shared" si="25"/>
        <v>Tommy Rudd50MSlower</v>
      </c>
      <c r="T179" s="1">
        <f t="shared" si="29"/>
        <v>7.6</v>
      </c>
      <c r="U179">
        <f t="shared" si="27"/>
        <v>2</v>
      </c>
    </row>
    <row r="180" spans="1:21">
      <c r="D180">
        <v>1</v>
      </c>
      <c r="E180">
        <v>3</v>
      </c>
      <c r="F180">
        <v>925</v>
      </c>
      <c r="G180" t="s">
        <v>97</v>
      </c>
      <c r="H180" t="s">
        <v>1</v>
      </c>
      <c r="I180" t="s">
        <v>65</v>
      </c>
      <c r="J180" t="s">
        <v>68</v>
      </c>
      <c r="K180" s="14">
        <v>7.7</v>
      </c>
      <c r="L180" s="1" t="str">
        <f t="shared" si="20"/>
        <v>ok</v>
      </c>
      <c r="M180" s="1" t="str">
        <f t="shared" si="21"/>
        <v>ok</v>
      </c>
      <c r="N180" t="str">
        <f t="shared" si="22"/>
        <v>50M</v>
      </c>
      <c r="O180" s="9">
        <f>COUNTIFS(N$1:N180,"="&amp;N180,G$1:G180,"="&amp;G180)-1</f>
        <v>1</v>
      </c>
      <c r="P180" s="10">
        <f t="shared" si="23"/>
        <v>7.7000999999999999</v>
      </c>
      <c r="Q180" s="11">
        <f t="shared" si="24"/>
        <v>2</v>
      </c>
      <c r="R180" s="4" t="str">
        <f t="shared" si="28"/>
        <v>50MSlower</v>
      </c>
      <c r="S180" t="str">
        <f t="shared" si="25"/>
        <v>Kieran Hird50MSlower</v>
      </c>
      <c r="T180" s="1">
        <f t="shared" si="29"/>
        <v>7.7</v>
      </c>
      <c r="U180">
        <f t="shared" si="27"/>
        <v>3</v>
      </c>
    </row>
    <row r="181" spans="1:21">
      <c r="D181">
        <v>1</v>
      </c>
      <c r="E181">
        <v>4</v>
      </c>
      <c r="F181">
        <v>43</v>
      </c>
      <c r="G181" t="s">
        <v>94</v>
      </c>
      <c r="H181" t="s">
        <v>1</v>
      </c>
      <c r="I181" t="s">
        <v>65</v>
      </c>
      <c r="J181" t="s">
        <v>17</v>
      </c>
      <c r="K181" s="14">
        <v>8</v>
      </c>
      <c r="L181" s="1" t="str">
        <f t="shared" si="20"/>
        <v>ok</v>
      </c>
      <c r="M181" s="1" t="str">
        <f t="shared" si="21"/>
        <v>ok</v>
      </c>
      <c r="N181" t="str">
        <f t="shared" si="22"/>
        <v>50M</v>
      </c>
      <c r="O181" s="9">
        <f>COUNTIFS(N$1:N181,"="&amp;N181,G$1:G181,"="&amp;G181)-1</f>
        <v>1</v>
      </c>
      <c r="P181" s="10">
        <f t="shared" si="23"/>
        <v>8.0000999999999998</v>
      </c>
      <c r="Q181" s="11">
        <f t="shared" si="24"/>
        <v>1</v>
      </c>
      <c r="R181" s="4" t="str">
        <f t="shared" si="28"/>
        <v>50M</v>
      </c>
      <c r="S181" t="str">
        <f t="shared" si="25"/>
        <v>Lochlan Ruddock50M</v>
      </c>
      <c r="T181" s="1">
        <f t="shared" si="29"/>
        <v>8</v>
      </c>
      <c r="U181">
        <f t="shared" si="27"/>
        <v>6</v>
      </c>
    </row>
    <row r="182" spans="1:21">
      <c r="L182" s="1" t="str">
        <f t="shared" si="20"/>
        <v>blank</v>
      </c>
      <c r="M182" s="1" t="str">
        <f t="shared" si="21"/>
        <v>blank</v>
      </c>
      <c r="N182" t="str">
        <f t="shared" si="22"/>
        <v>50M</v>
      </c>
      <c r="O182" s="9">
        <f>COUNTIFS(N$1:N182,"="&amp;N182,G$1:G182,"="&amp;G182)-1</f>
        <v>27</v>
      </c>
      <c r="P182" s="10">
        <f t="shared" si="23"/>
        <v>0</v>
      </c>
      <c r="Q182" s="11">
        <f t="shared" si="24"/>
        <v>1</v>
      </c>
      <c r="R182" s="4" t="str">
        <f t="shared" si="28"/>
        <v>50M</v>
      </c>
      <c r="S182" t="str">
        <f t="shared" si="25"/>
        <v>50M</v>
      </c>
      <c r="T182" s="1">
        <f t="shared" si="29"/>
        <v>0</v>
      </c>
      <c r="U182">
        <f t="shared" si="27"/>
        <v>1</v>
      </c>
    </row>
    <row r="183" spans="1:21">
      <c r="D183">
        <v>2</v>
      </c>
      <c r="E183">
        <v>1</v>
      </c>
      <c r="F183">
        <v>924</v>
      </c>
      <c r="G183" t="s">
        <v>96</v>
      </c>
      <c r="H183" t="s">
        <v>1</v>
      </c>
      <c r="I183" t="s">
        <v>65</v>
      </c>
      <c r="J183" t="s">
        <v>3</v>
      </c>
      <c r="K183" s="14">
        <v>8.1999999999999993</v>
      </c>
      <c r="L183" s="1" t="str">
        <f t="shared" si="20"/>
        <v>ok</v>
      </c>
      <c r="M183" s="1" t="str">
        <f t="shared" si="21"/>
        <v>ok</v>
      </c>
      <c r="N183" t="str">
        <f t="shared" si="22"/>
        <v>50M</v>
      </c>
      <c r="O183" s="9">
        <f>COUNTIFS(N$1:N183,"="&amp;N183,G$1:G183,"="&amp;G183)-1</f>
        <v>1</v>
      </c>
      <c r="P183" s="10">
        <f t="shared" si="23"/>
        <v>8.2000999999999991</v>
      </c>
      <c r="Q183" s="11">
        <f t="shared" si="24"/>
        <v>2</v>
      </c>
      <c r="R183" s="4" t="str">
        <f t="shared" si="28"/>
        <v>50MSlower</v>
      </c>
      <c r="S183" t="str">
        <f t="shared" si="25"/>
        <v>Jacob Jones50MSlower</v>
      </c>
      <c r="T183" s="1">
        <f t="shared" si="29"/>
        <v>8.1999999999999993</v>
      </c>
      <c r="U183">
        <f t="shared" si="27"/>
        <v>5</v>
      </c>
    </row>
    <row r="184" spans="1:21">
      <c r="D184">
        <v>2</v>
      </c>
      <c r="E184">
        <v>2</v>
      </c>
      <c r="F184">
        <v>997</v>
      </c>
      <c r="G184" t="s">
        <v>92</v>
      </c>
      <c r="H184" t="s">
        <v>1</v>
      </c>
      <c r="I184" t="s">
        <v>65</v>
      </c>
      <c r="J184" t="s">
        <v>17</v>
      </c>
      <c r="K184" s="14">
        <v>8.6</v>
      </c>
      <c r="L184" s="1" t="str">
        <f t="shared" si="20"/>
        <v>ok</v>
      </c>
      <c r="M184" s="1" t="str">
        <f t="shared" si="21"/>
        <v>ok</v>
      </c>
      <c r="N184" t="str">
        <f t="shared" si="22"/>
        <v>50M</v>
      </c>
      <c r="O184" s="9">
        <f>COUNTIFS(N$1:N184,"="&amp;N184,G$1:G184,"="&amp;G184)-1</f>
        <v>1</v>
      </c>
      <c r="P184" s="10">
        <f t="shared" si="23"/>
        <v>8.6000999999999994</v>
      </c>
      <c r="Q184" s="11">
        <f t="shared" si="24"/>
        <v>2</v>
      </c>
      <c r="R184" s="4" t="str">
        <f t="shared" si="28"/>
        <v>50MSlower</v>
      </c>
      <c r="S184" t="str">
        <f t="shared" si="25"/>
        <v>William Thornton50MSlower</v>
      </c>
      <c r="T184" s="1">
        <f t="shared" si="29"/>
        <v>8.6</v>
      </c>
      <c r="U184">
        <f t="shared" si="27"/>
        <v>7</v>
      </c>
    </row>
    <row r="185" spans="1:21">
      <c r="D185">
        <v>2</v>
      </c>
      <c r="E185">
        <v>3</v>
      </c>
      <c r="F185">
        <v>928</v>
      </c>
      <c r="G185" t="s">
        <v>101</v>
      </c>
      <c r="H185" t="s">
        <v>1</v>
      </c>
      <c r="I185" t="s">
        <v>65</v>
      </c>
      <c r="J185" t="s">
        <v>26</v>
      </c>
      <c r="K185" s="14">
        <v>9</v>
      </c>
      <c r="L185" s="1" t="str">
        <f t="shared" si="20"/>
        <v>ok</v>
      </c>
      <c r="M185" s="1" t="str">
        <f t="shared" si="21"/>
        <v>ok</v>
      </c>
      <c r="N185" t="str">
        <f t="shared" si="22"/>
        <v>50M</v>
      </c>
      <c r="O185" s="9">
        <f>COUNTIFS(N$1:N185,"="&amp;N185,G$1:G185,"="&amp;G185)-1</f>
        <v>1</v>
      </c>
      <c r="P185" s="10">
        <f t="shared" si="23"/>
        <v>9.0000999999999998</v>
      </c>
      <c r="Q185" s="11">
        <f t="shared" si="24"/>
        <v>2</v>
      </c>
      <c r="R185" s="4" t="str">
        <f t="shared" si="28"/>
        <v>50MSlower</v>
      </c>
      <c r="S185" t="str">
        <f t="shared" si="25"/>
        <v>Max French50MSlower</v>
      </c>
      <c r="T185" s="1">
        <f t="shared" si="29"/>
        <v>9</v>
      </c>
      <c r="U185">
        <f t="shared" si="27"/>
        <v>8</v>
      </c>
    </row>
    <row r="186" spans="1:21">
      <c r="D186">
        <v>2</v>
      </c>
      <c r="E186">
        <v>4</v>
      </c>
      <c r="F186">
        <v>923</v>
      </c>
      <c r="G186" t="s">
        <v>95</v>
      </c>
      <c r="H186" t="s">
        <v>1</v>
      </c>
      <c r="I186" t="s">
        <v>65</v>
      </c>
      <c r="J186" t="s">
        <v>26</v>
      </c>
      <c r="K186" s="14">
        <v>9.4</v>
      </c>
      <c r="L186" s="1" t="str">
        <f t="shared" si="20"/>
        <v>ok</v>
      </c>
      <c r="M186" s="1" t="str">
        <f t="shared" si="21"/>
        <v>ok</v>
      </c>
      <c r="N186" t="str">
        <f t="shared" si="22"/>
        <v>50M</v>
      </c>
      <c r="O186" s="9">
        <f>COUNTIFS(N$1:N186,"="&amp;N186,G$1:G186,"="&amp;G186)-1</f>
        <v>1</v>
      </c>
      <c r="P186" s="10">
        <f t="shared" si="23"/>
        <v>9.4001000000000001</v>
      </c>
      <c r="Q186" s="11">
        <f t="shared" si="24"/>
        <v>2</v>
      </c>
      <c r="R186" s="4" t="str">
        <f t="shared" si="28"/>
        <v>50MSlower</v>
      </c>
      <c r="S186" t="str">
        <f t="shared" si="25"/>
        <v>Diego Piana50MSlower</v>
      </c>
      <c r="T186" s="1">
        <f t="shared" si="29"/>
        <v>9.4</v>
      </c>
      <c r="U186">
        <f t="shared" si="27"/>
        <v>9</v>
      </c>
    </row>
    <row r="187" spans="1:21">
      <c r="L187" s="1" t="str">
        <f t="shared" si="20"/>
        <v>blank</v>
      </c>
      <c r="M187" s="1" t="str">
        <f t="shared" si="21"/>
        <v>blank</v>
      </c>
      <c r="N187" t="str">
        <f t="shared" si="22"/>
        <v>50M</v>
      </c>
      <c r="O187" s="9">
        <f>COUNTIFS(N$1:N187,"="&amp;N187,G$1:G187,"="&amp;G187)-1</f>
        <v>28</v>
      </c>
      <c r="P187" s="10">
        <f t="shared" si="23"/>
        <v>0</v>
      </c>
      <c r="Q187" s="11">
        <f t="shared" si="24"/>
        <v>1</v>
      </c>
      <c r="R187" s="4" t="str">
        <f t="shared" si="28"/>
        <v>50M</v>
      </c>
      <c r="S187" t="str">
        <f t="shared" si="25"/>
        <v>50M</v>
      </c>
      <c r="T187" s="1">
        <f t="shared" si="29"/>
        <v>0</v>
      </c>
      <c r="U187">
        <f t="shared" si="27"/>
        <v>1</v>
      </c>
    </row>
    <row r="188" spans="1:21">
      <c r="D188">
        <v>3</v>
      </c>
      <c r="E188">
        <v>1</v>
      </c>
      <c r="F188">
        <v>954</v>
      </c>
      <c r="G188" t="s">
        <v>129</v>
      </c>
      <c r="H188" t="s">
        <v>1</v>
      </c>
      <c r="I188" t="s">
        <v>65</v>
      </c>
      <c r="J188" t="s">
        <v>17</v>
      </c>
      <c r="K188" s="14">
        <v>8.3000000000000007</v>
      </c>
      <c r="L188" s="1" t="str">
        <f t="shared" si="20"/>
        <v>ok</v>
      </c>
      <c r="M188" s="1" t="str">
        <f t="shared" si="21"/>
        <v>ok</v>
      </c>
      <c r="N188" t="str">
        <f t="shared" si="22"/>
        <v>50M</v>
      </c>
      <c r="O188" s="9">
        <f>COUNTIFS(N$1:N188,"="&amp;N188,G$1:G188,"="&amp;G188)-1</f>
        <v>1</v>
      </c>
      <c r="P188" s="10">
        <f t="shared" si="23"/>
        <v>8.3001000000000005</v>
      </c>
      <c r="Q188" s="11">
        <f t="shared" si="24"/>
        <v>2</v>
      </c>
      <c r="R188" s="4" t="str">
        <f t="shared" si="28"/>
        <v>50MSlower</v>
      </c>
      <c r="S188" t="str">
        <f t="shared" si="25"/>
        <v>Nathanael Pickering50MSlower</v>
      </c>
      <c r="T188" s="1">
        <f t="shared" si="29"/>
        <v>8.3000000000000007</v>
      </c>
      <c r="U188">
        <f t="shared" si="27"/>
        <v>6</v>
      </c>
    </row>
    <row r="189" spans="1:21">
      <c r="D189">
        <v>3</v>
      </c>
      <c r="E189">
        <v>2</v>
      </c>
      <c r="F189">
        <v>967</v>
      </c>
      <c r="G189" t="s">
        <v>135</v>
      </c>
      <c r="H189" t="s">
        <v>1</v>
      </c>
      <c r="I189" s="3" t="s">
        <v>65</v>
      </c>
      <c r="J189" t="s">
        <v>10</v>
      </c>
      <c r="K189" s="14">
        <v>9.5</v>
      </c>
      <c r="L189" s="1" t="str">
        <f t="shared" si="20"/>
        <v>ok</v>
      </c>
      <c r="M189" s="1" t="str">
        <f t="shared" si="21"/>
        <v>ok</v>
      </c>
      <c r="N189" t="str">
        <f t="shared" si="22"/>
        <v>50M</v>
      </c>
      <c r="O189" s="9">
        <f>COUNTIFS(N$1:N189,"="&amp;N189,G$1:G189,"="&amp;G189)-1</f>
        <v>1</v>
      </c>
      <c r="P189" s="10">
        <f t="shared" si="23"/>
        <v>9.5000999999999998</v>
      </c>
      <c r="Q189" s="11">
        <f t="shared" si="24"/>
        <v>2</v>
      </c>
      <c r="R189" s="4" t="str">
        <f t="shared" si="28"/>
        <v>50MSlower</v>
      </c>
      <c r="S189" t="str">
        <f t="shared" si="25"/>
        <v>Finlay Thornhill50MSlower</v>
      </c>
      <c r="T189" s="1">
        <f t="shared" si="29"/>
        <v>9.5</v>
      </c>
      <c r="U189">
        <f t="shared" si="27"/>
        <v>10</v>
      </c>
    </row>
    <row r="190" spans="1:21">
      <c r="D190">
        <v>3</v>
      </c>
      <c r="E190">
        <v>3</v>
      </c>
      <c r="F190">
        <v>929</v>
      </c>
      <c r="G190" t="s">
        <v>102</v>
      </c>
      <c r="H190" t="s">
        <v>1</v>
      </c>
      <c r="I190" t="s">
        <v>65</v>
      </c>
      <c r="J190" t="s">
        <v>17</v>
      </c>
      <c r="K190" s="15">
        <v>9.5</v>
      </c>
      <c r="L190" s="1" t="str">
        <f t="shared" si="20"/>
        <v>ok</v>
      </c>
      <c r="M190" s="1" t="str">
        <f t="shared" si="21"/>
        <v>ok</v>
      </c>
      <c r="N190" t="str">
        <f t="shared" si="22"/>
        <v>50M</v>
      </c>
      <c r="O190" s="9">
        <f>COUNTIFS(N$1:N190,"="&amp;N190,G$1:G190,"="&amp;G190)-1</f>
        <v>1</v>
      </c>
      <c r="P190" s="10">
        <f t="shared" si="23"/>
        <v>9.5000999999999998</v>
      </c>
      <c r="Q190" s="11">
        <f t="shared" si="24"/>
        <v>2</v>
      </c>
      <c r="R190" s="4" t="str">
        <f t="shared" si="28"/>
        <v>50MSlower</v>
      </c>
      <c r="S190" t="str">
        <f t="shared" si="25"/>
        <v>Thomas Petzold50MSlower</v>
      </c>
      <c r="T190" s="1">
        <f t="shared" si="29"/>
        <v>9.5</v>
      </c>
      <c r="U190">
        <f t="shared" si="27"/>
        <v>10</v>
      </c>
    </row>
    <row r="191" spans="1:21">
      <c r="D191">
        <v>3</v>
      </c>
      <c r="E191">
        <v>4</v>
      </c>
      <c r="F191">
        <v>995</v>
      </c>
      <c r="G191" t="s">
        <v>138</v>
      </c>
      <c r="H191" t="s">
        <v>1</v>
      </c>
      <c r="I191" s="3" t="s">
        <v>65</v>
      </c>
      <c r="J191" t="s">
        <v>17</v>
      </c>
      <c r="K191" s="14">
        <v>10.1</v>
      </c>
      <c r="L191" s="1" t="str">
        <f t="shared" si="20"/>
        <v>ok</v>
      </c>
      <c r="M191" s="1" t="str">
        <f t="shared" si="21"/>
        <v>ok</v>
      </c>
      <c r="N191" t="str">
        <f t="shared" si="22"/>
        <v>50M</v>
      </c>
      <c r="O191" s="9">
        <f>COUNTIFS(N$1:N191,"="&amp;N191,G$1:G191,"="&amp;G191)-1</f>
        <v>1</v>
      </c>
      <c r="P191" s="10">
        <f t="shared" si="23"/>
        <v>10.100099999999999</v>
      </c>
      <c r="Q191" s="11">
        <f t="shared" si="24"/>
        <v>1</v>
      </c>
      <c r="R191" s="4" t="str">
        <f t="shared" si="28"/>
        <v>50M</v>
      </c>
      <c r="S191" t="str">
        <f t="shared" si="25"/>
        <v>Tyler Wood-Stones50M</v>
      </c>
      <c r="T191" s="1">
        <f t="shared" si="29"/>
        <v>10.1</v>
      </c>
      <c r="U191">
        <f t="shared" si="27"/>
        <v>14</v>
      </c>
    </row>
    <row r="192" spans="1:21">
      <c r="L192" s="1" t="str">
        <f t="shared" si="20"/>
        <v>blank</v>
      </c>
      <c r="M192" s="1" t="str">
        <f t="shared" si="21"/>
        <v>blank</v>
      </c>
      <c r="N192" t="str">
        <f t="shared" si="22"/>
        <v>50M</v>
      </c>
      <c r="O192" s="9">
        <f>COUNTIFS(N$1:N192,"="&amp;N192,G$1:G192,"="&amp;G192)-1</f>
        <v>29</v>
      </c>
      <c r="P192" s="10">
        <f t="shared" si="23"/>
        <v>0</v>
      </c>
      <c r="Q192" s="11">
        <f t="shared" si="24"/>
        <v>1</v>
      </c>
      <c r="R192" s="4" t="str">
        <f t="shared" si="28"/>
        <v>50M</v>
      </c>
      <c r="S192" t="str">
        <f t="shared" si="25"/>
        <v>50M</v>
      </c>
      <c r="T192" s="1">
        <f t="shared" si="29"/>
        <v>0</v>
      </c>
      <c r="U192">
        <f t="shared" si="27"/>
        <v>1</v>
      </c>
    </row>
    <row r="193" spans="1:21">
      <c r="A193" t="s">
        <v>16</v>
      </c>
      <c r="B193" t="s">
        <v>28</v>
      </c>
      <c r="C193" t="s">
        <v>195</v>
      </c>
      <c r="D193">
        <v>1</v>
      </c>
      <c r="E193">
        <v>1</v>
      </c>
      <c r="F193">
        <v>180</v>
      </c>
      <c r="G193" t="s">
        <v>46</v>
      </c>
      <c r="H193" t="s">
        <v>28</v>
      </c>
      <c r="I193" t="s">
        <v>16</v>
      </c>
      <c r="J193" t="s">
        <v>17</v>
      </c>
      <c r="K193" s="14">
        <v>7</v>
      </c>
      <c r="L193" s="1" t="str">
        <f t="shared" si="20"/>
        <v>ok</v>
      </c>
      <c r="M193" s="1" t="str">
        <f t="shared" si="21"/>
        <v>ok</v>
      </c>
      <c r="N193" t="str">
        <f t="shared" si="22"/>
        <v>50M</v>
      </c>
      <c r="O193" s="9">
        <f>COUNTIFS(N$1:N193,"="&amp;N193,G$1:G193,"="&amp;G193)-1</f>
        <v>1</v>
      </c>
      <c r="P193" s="10">
        <f t="shared" si="23"/>
        <v>7.0000999999999998</v>
      </c>
      <c r="Q193" s="11">
        <f t="shared" si="24"/>
        <v>2</v>
      </c>
      <c r="R193" s="4" t="str">
        <f t="shared" si="28"/>
        <v>50MSlower</v>
      </c>
      <c r="S193" t="str">
        <f t="shared" si="25"/>
        <v>Sophie Torossian50MSlower</v>
      </c>
      <c r="T193" s="1">
        <f t="shared" si="29"/>
        <v>7</v>
      </c>
      <c r="U193">
        <f t="shared" si="27"/>
        <v>1</v>
      </c>
    </row>
    <row r="194" spans="1:21">
      <c r="D194">
        <v>1</v>
      </c>
      <c r="E194">
        <v>2</v>
      </c>
      <c r="F194">
        <v>179</v>
      </c>
      <c r="G194" t="s">
        <v>45</v>
      </c>
      <c r="H194" t="s">
        <v>28</v>
      </c>
      <c r="I194" t="s">
        <v>16</v>
      </c>
      <c r="J194" t="s">
        <v>17</v>
      </c>
      <c r="K194" s="14">
        <v>7.1</v>
      </c>
      <c r="L194" s="1" t="str">
        <f t="shared" ref="L194:L245" si="30">IF(G194="","blank",IF(ISNA(VLOOKUP(G194,Entry_names,1,FALSE)),"error","ok"))</f>
        <v>ok</v>
      </c>
      <c r="M194" s="1" t="str">
        <f t="shared" ref="M194:M245" si="31">IF(G194="","blank",IF(VLOOKUP(G194,Entry_names,20,FALSE)=I194,"ok","error"))</f>
        <v>ok</v>
      </c>
      <c r="N194" t="str">
        <f t="shared" ref="N194:N245" si="32">IF(C194="",N193,TRIM(LEFT(C194,4)))</f>
        <v>50M</v>
      </c>
      <c r="O194" s="9">
        <f>COUNTIFS(N$1:N194,"="&amp;N194,G$1:G194,"="&amp;G194)-1</f>
        <v>1</v>
      </c>
      <c r="P194" s="10">
        <f t="shared" ref="P194:P245" si="33">IF(K194=0,0,K194+O194/10000)</f>
        <v>7.1000999999999994</v>
      </c>
      <c r="Q194" s="11">
        <f t="shared" ref="Q194:Q245" si="34">COUNTIFS(G$1:G$1000,"="&amp;G194,N$1:N$1000,"="&amp;N194,P$1:P$1000,"&lt;"&amp;P194)+1</f>
        <v>2</v>
      </c>
      <c r="R194" s="4" t="str">
        <f t="shared" si="28"/>
        <v>50MSlower</v>
      </c>
      <c r="S194" t="str">
        <f t="shared" ref="S194:S245" si="35">G194&amp;R194</f>
        <v>Romy Fagan50MSlower</v>
      </c>
      <c r="T194" s="1">
        <f t="shared" si="29"/>
        <v>7.1</v>
      </c>
      <c r="U194">
        <f t="shared" ref="U194:U245" si="36">COUNTIFS(H$1:H$1000,"="&amp;H194,I$1:I$1000,"="&amp;I194,R$1:R$1000,"="&amp;R194,T$1:T$1000,"&lt;"&amp;T194)+1</f>
        <v>2</v>
      </c>
    </row>
    <row r="195" spans="1:21">
      <c r="D195">
        <v>1</v>
      </c>
      <c r="E195">
        <v>3</v>
      </c>
      <c r="F195">
        <v>193</v>
      </c>
      <c r="G195" t="s">
        <v>60</v>
      </c>
      <c r="H195" t="s">
        <v>28</v>
      </c>
      <c r="I195" t="s">
        <v>16</v>
      </c>
      <c r="J195" t="s">
        <v>10</v>
      </c>
      <c r="K195" s="14">
        <v>7.8</v>
      </c>
      <c r="L195" s="1" t="str">
        <f t="shared" si="30"/>
        <v>ok</v>
      </c>
      <c r="M195" s="1" t="str">
        <f t="shared" si="31"/>
        <v>ok</v>
      </c>
      <c r="N195" t="str">
        <f t="shared" si="32"/>
        <v>50M</v>
      </c>
      <c r="O195" s="9">
        <f>COUNTIFS(N$1:N195,"="&amp;N195,G$1:G195,"="&amp;G195)-1</f>
        <v>1</v>
      </c>
      <c r="P195" s="10">
        <f t="shared" si="33"/>
        <v>7.8000999999999996</v>
      </c>
      <c r="Q195" s="11">
        <f t="shared" si="34"/>
        <v>2</v>
      </c>
      <c r="R195" s="4" t="str">
        <f t="shared" ref="R195:R245" si="37">N195&amp;IF(Q195&gt;1,"Slower","")</f>
        <v>50MSlower</v>
      </c>
      <c r="S195" t="str">
        <f t="shared" si="35"/>
        <v>Betsie Barratt50MSlower</v>
      </c>
      <c r="T195" s="1">
        <f t="shared" ref="T195:T245" si="38">K195</f>
        <v>7.8</v>
      </c>
      <c r="U195">
        <f t="shared" si="36"/>
        <v>3</v>
      </c>
    </row>
    <row r="196" spans="1:21">
      <c r="D196">
        <v>1</v>
      </c>
      <c r="E196">
        <v>4</v>
      </c>
      <c r="F196">
        <v>177</v>
      </c>
      <c r="G196" t="s">
        <v>43</v>
      </c>
      <c r="H196" t="s">
        <v>28</v>
      </c>
      <c r="I196" t="s">
        <v>16</v>
      </c>
      <c r="J196" t="s">
        <v>17</v>
      </c>
      <c r="K196" s="14">
        <v>7.8</v>
      </c>
      <c r="L196" s="1" t="str">
        <f t="shared" si="30"/>
        <v>ok</v>
      </c>
      <c r="M196" s="1" t="str">
        <f t="shared" si="31"/>
        <v>ok</v>
      </c>
      <c r="N196" t="str">
        <f t="shared" si="32"/>
        <v>50M</v>
      </c>
      <c r="O196" s="9">
        <f>COUNTIFS(N$1:N196,"="&amp;N196,G$1:G196,"="&amp;G196)-1</f>
        <v>1</v>
      </c>
      <c r="P196" s="10">
        <f t="shared" si="33"/>
        <v>7.8000999999999996</v>
      </c>
      <c r="Q196" s="11">
        <f t="shared" si="34"/>
        <v>2</v>
      </c>
      <c r="R196" s="4" t="str">
        <f t="shared" si="37"/>
        <v>50MSlower</v>
      </c>
      <c r="S196" t="str">
        <f t="shared" si="35"/>
        <v>Maisie Sayles50MSlower</v>
      </c>
      <c r="T196" s="1">
        <f t="shared" si="38"/>
        <v>7.8</v>
      </c>
      <c r="U196">
        <f t="shared" si="36"/>
        <v>3</v>
      </c>
    </row>
    <row r="197" spans="1:21">
      <c r="D197">
        <v>1</v>
      </c>
      <c r="E197">
        <v>5</v>
      </c>
      <c r="F197">
        <v>991</v>
      </c>
      <c r="G197" t="s">
        <v>160</v>
      </c>
      <c r="H197" t="s">
        <v>28</v>
      </c>
      <c r="I197" t="s">
        <v>16</v>
      </c>
      <c r="J197" t="s">
        <v>100</v>
      </c>
      <c r="K197" s="14">
        <v>7.9</v>
      </c>
      <c r="L197" s="1" t="str">
        <f t="shared" si="30"/>
        <v>ok</v>
      </c>
      <c r="M197" s="1" t="str">
        <f t="shared" si="31"/>
        <v>ok</v>
      </c>
      <c r="N197" t="str">
        <f t="shared" si="32"/>
        <v>50M</v>
      </c>
      <c r="O197" s="9">
        <f>COUNTIFS(N$1:N197,"="&amp;N197,G$1:G197,"="&amp;G197)-1</f>
        <v>1</v>
      </c>
      <c r="P197" s="10">
        <f t="shared" si="33"/>
        <v>7.9001000000000001</v>
      </c>
      <c r="Q197" s="11">
        <f t="shared" si="34"/>
        <v>2</v>
      </c>
      <c r="R197" s="4" t="str">
        <f t="shared" si="37"/>
        <v>50MSlower</v>
      </c>
      <c r="S197" t="str">
        <f t="shared" si="35"/>
        <v>Indira Banerjee50MSlower</v>
      </c>
      <c r="T197" s="1">
        <f t="shared" si="38"/>
        <v>7.9</v>
      </c>
      <c r="U197">
        <f t="shared" si="36"/>
        <v>6</v>
      </c>
    </row>
    <row r="198" spans="1:21">
      <c r="L198" s="1" t="str">
        <f t="shared" si="30"/>
        <v>blank</v>
      </c>
      <c r="M198" s="1" t="str">
        <f t="shared" si="31"/>
        <v>blank</v>
      </c>
      <c r="N198" t="str">
        <f t="shared" si="32"/>
        <v>50M</v>
      </c>
      <c r="O198" s="9">
        <f>COUNTIFS(N$1:N198,"="&amp;N198,G$1:G198,"="&amp;G198)-1</f>
        <v>30</v>
      </c>
      <c r="P198" s="10">
        <f t="shared" si="33"/>
        <v>0</v>
      </c>
      <c r="Q198" s="11">
        <f t="shared" si="34"/>
        <v>1</v>
      </c>
      <c r="R198" s="4" t="str">
        <f t="shared" si="37"/>
        <v>50M</v>
      </c>
      <c r="S198" t="str">
        <f t="shared" si="35"/>
        <v>50M</v>
      </c>
      <c r="T198" s="1">
        <f t="shared" si="38"/>
        <v>0</v>
      </c>
      <c r="U198">
        <f t="shared" si="36"/>
        <v>1</v>
      </c>
    </row>
    <row r="199" spans="1:21">
      <c r="D199">
        <v>2</v>
      </c>
      <c r="E199">
        <v>1</v>
      </c>
      <c r="F199">
        <v>182</v>
      </c>
      <c r="G199" t="s">
        <v>48</v>
      </c>
      <c r="H199" t="s">
        <v>28</v>
      </c>
      <c r="I199" t="s">
        <v>16</v>
      </c>
      <c r="J199" t="s">
        <v>17</v>
      </c>
      <c r="K199" s="14">
        <v>7.8</v>
      </c>
      <c r="L199" s="1" t="str">
        <f t="shared" si="30"/>
        <v>ok</v>
      </c>
      <c r="M199" s="1" t="str">
        <f t="shared" si="31"/>
        <v>ok</v>
      </c>
      <c r="N199" t="str">
        <f t="shared" si="32"/>
        <v>50M</v>
      </c>
      <c r="O199" s="9">
        <f>COUNTIFS(N$1:N199,"="&amp;N199,G$1:G199,"="&amp;G199)-1</f>
        <v>1</v>
      </c>
      <c r="P199" s="10">
        <f t="shared" si="33"/>
        <v>7.8000999999999996</v>
      </c>
      <c r="Q199" s="11">
        <f t="shared" si="34"/>
        <v>2</v>
      </c>
      <c r="R199" s="4" t="str">
        <f t="shared" si="37"/>
        <v>50MSlower</v>
      </c>
      <c r="S199" t="str">
        <f t="shared" si="35"/>
        <v>Layla Ford50MSlower</v>
      </c>
      <c r="T199" s="1">
        <f t="shared" si="38"/>
        <v>7.8</v>
      </c>
      <c r="U199">
        <f t="shared" si="36"/>
        <v>3</v>
      </c>
    </row>
    <row r="200" spans="1:21">
      <c r="D200">
        <v>2</v>
      </c>
      <c r="E200">
        <v>2</v>
      </c>
      <c r="F200">
        <v>184</v>
      </c>
      <c r="G200" t="s">
        <v>50</v>
      </c>
      <c r="H200" t="s">
        <v>28</v>
      </c>
      <c r="I200" t="s">
        <v>16</v>
      </c>
      <c r="J200" t="s">
        <v>17</v>
      </c>
      <c r="K200" s="14">
        <v>7.8</v>
      </c>
      <c r="L200" s="1" t="str">
        <f t="shared" si="30"/>
        <v>ok</v>
      </c>
      <c r="M200" s="1" t="str">
        <f t="shared" si="31"/>
        <v>ok</v>
      </c>
      <c r="N200" t="str">
        <f t="shared" si="32"/>
        <v>50M</v>
      </c>
      <c r="O200" s="9">
        <f>COUNTIFS(N$1:N200,"="&amp;N200,G$1:G200,"="&amp;G200)-1</f>
        <v>1</v>
      </c>
      <c r="P200" s="10">
        <f t="shared" si="33"/>
        <v>7.8000999999999996</v>
      </c>
      <c r="Q200" s="11">
        <f t="shared" si="34"/>
        <v>1</v>
      </c>
      <c r="R200" s="4" t="str">
        <f t="shared" si="37"/>
        <v>50M</v>
      </c>
      <c r="S200" t="str">
        <f t="shared" si="35"/>
        <v>Neve Arundel50M</v>
      </c>
      <c r="T200" s="1">
        <f t="shared" si="38"/>
        <v>7.8</v>
      </c>
      <c r="U200">
        <f t="shared" si="36"/>
        <v>6</v>
      </c>
    </row>
    <row r="201" spans="1:21">
      <c r="D201">
        <v>2</v>
      </c>
      <c r="E201">
        <v>3</v>
      </c>
      <c r="F201">
        <v>992</v>
      </c>
      <c r="G201" t="s">
        <v>57</v>
      </c>
      <c r="H201" t="s">
        <v>28</v>
      </c>
      <c r="I201" t="s">
        <v>16</v>
      </c>
      <c r="J201" t="s">
        <v>29</v>
      </c>
      <c r="K201" s="14">
        <v>7.8</v>
      </c>
      <c r="L201" s="1" t="str">
        <f t="shared" si="30"/>
        <v>ok</v>
      </c>
      <c r="M201" s="1" t="str">
        <f t="shared" si="31"/>
        <v>ok</v>
      </c>
      <c r="N201" t="str">
        <f t="shared" si="32"/>
        <v>50M</v>
      </c>
      <c r="O201" s="9">
        <f>COUNTIFS(N$1:N201,"="&amp;N201,G$1:G201,"="&amp;G201)-1</f>
        <v>1</v>
      </c>
      <c r="P201" s="10">
        <f t="shared" si="33"/>
        <v>7.8000999999999996</v>
      </c>
      <c r="Q201" s="11">
        <f t="shared" si="34"/>
        <v>1</v>
      </c>
      <c r="R201" s="4" t="str">
        <f t="shared" si="37"/>
        <v>50M</v>
      </c>
      <c r="S201" t="str">
        <f t="shared" si="35"/>
        <v>Eden Dixon50M</v>
      </c>
      <c r="T201" s="1">
        <f t="shared" si="38"/>
        <v>7.8</v>
      </c>
      <c r="U201">
        <f t="shared" si="36"/>
        <v>6</v>
      </c>
    </row>
    <row r="202" spans="1:21">
      <c r="D202">
        <v>2</v>
      </c>
      <c r="E202">
        <v>4</v>
      </c>
      <c r="F202">
        <v>178</v>
      </c>
      <c r="G202" t="s">
        <v>44</v>
      </c>
      <c r="H202" t="s">
        <v>28</v>
      </c>
      <c r="I202" t="s">
        <v>16</v>
      </c>
      <c r="J202" t="s">
        <v>26</v>
      </c>
      <c r="K202" s="14">
        <v>7.9</v>
      </c>
      <c r="L202" s="1" t="str">
        <f t="shared" si="30"/>
        <v>ok</v>
      </c>
      <c r="M202" s="1" t="str">
        <f t="shared" si="31"/>
        <v>ok</v>
      </c>
      <c r="N202" t="str">
        <f t="shared" si="32"/>
        <v>50M</v>
      </c>
      <c r="O202" s="9">
        <f>COUNTIFS(N$1:N202,"="&amp;N202,G$1:G202,"="&amp;G202)-1</f>
        <v>1</v>
      </c>
      <c r="P202" s="10">
        <f t="shared" si="33"/>
        <v>7.9001000000000001</v>
      </c>
      <c r="Q202" s="11">
        <f t="shared" si="34"/>
        <v>2</v>
      </c>
      <c r="R202" s="4" t="str">
        <f t="shared" si="37"/>
        <v>50MSlower</v>
      </c>
      <c r="S202" t="str">
        <f t="shared" si="35"/>
        <v>Isobelle French50MSlower</v>
      </c>
      <c r="T202" s="1">
        <f t="shared" si="38"/>
        <v>7.9</v>
      </c>
      <c r="U202">
        <f t="shared" si="36"/>
        <v>6</v>
      </c>
    </row>
    <row r="203" spans="1:21">
      <c r="D203">
        <v>2</v>
      </c>
      <c r="E203">
        <v>5</v>
      </c>
      <c r="F203">
        <v>198</v>
      </c>
      <c r="G203" t="s">
        <v>66</v>
      </c>
      <c r="H203" t="s">
        <v>28</v>
      </c>
      <c r="I203" s="5" t="s">
        <v>16</v>
      </c>
      <c r="J203" t="s">
        <v>10</v>
      </c>
      <c r="K203" s="14">
        <v>8.4</v>
      </c>
      <c r="L203" s="1" t="str">
        <f t="shared" si="30"/>
        <v>ok</v>
      </c>
      <c r="M203" s="1" t="str">
        <f t="shared" si="31"/>
        <v>ok</v>
      </c>
      <c r="N203" t="str">
        <f t="shared" si="32"/>
        <v>50M</v>
      </c>
      <c r="O203" s="9">
        <f>COUNTIFS(N$1:N203,"="&amp;N203,G$1:G203,"="&amp;G203)-1</f>
        <v>1</v>
      </c>
      <c r="P203" s="10">
        <f t="shared" si="33"/>
        <v>8.4001000000000001</v>
      </c>
      <c r="Q203" s="11">
        <f t="shared" si="34"/>
        <v>2</v>
      </c>
      <c r="R203" s="4" t="str">
        <f t="shared" si="37"/>
        <v>50MSlower</v>
      </c>
      <c r="S203" t="str">
        <f t="shared" si="35"/>
        <v>Hana Hussein50MSlower</v>
      </c>
      <c r="T203" s="1">
        <f t="shared" si="38"/>
        <v>8.4</v>
      </c>
      <c r="U203">
        <f t="shared" si="36"/>
        <v>10</v>
      </c>
    </row>
    <row r="204" spans="1:21">
      <c r="L204" s="1" t="str">
        <f t="shared" si="30"/>
        <v>blank</v>
      </c>
      <c r="M204" s="1" t="str">
        <f t="shared" si="31"/>
        <v>blank</v>
      </c>
      <c r="N204" t="str">
        <f t="shared" si="32"/>
        <v>50M</v>
      </c>
      <c r="O204" s="9">
        <f>COUNTIFS(N$1:N204,"="&amp;N204,G$1:G204,"="&amp;G204)-1</f>
        <v>31</v>
      </c>
      <c r="P204" s="10">
        <f t="shared" si="33"/>
        <v>0</v>
      </c>
      <c r="Q204" s="11">
        <f t="shared" si="34"/>
        <v>1</v>
      </c>
      <c r="R204" s="4" t="str">
        <f t="shared" si="37"/>
        <v>50M</v>
      </c>
      <c r="S204" t="str">
        <f t="shared" si="35"/>
        <v>50M</v>
      </c>
      <c r="T204" s="1">
        <f t="shared" si="38"/>
        <v>0</v>
      </c>
      <c r="U204">
        <f t="shared" si="36"/>
        <v>1</v>
      </c>
    </row>
    <row r="205" spans="1:21">
      <c r="A205" t="s">
        <v>193</v>
      </c>
      <c r="B205" t="s">
        <v>1</v>
      </c>
      <c r="C205" t="s">
        <v>195</v>
      </c>
      <c r="D205">
        <v>1</v>
      </c>
      <c r="E205">
        <v>1</v>
      </c>
      <c r="F205">
        <v>984</v>
      </c>
      <c r="G205" t="s">
        <v>156</v>
      </c>
      <c r="H205" t="s">
        <v>1</v>
      </c>
      <c r="I205" t="s">
        <v>2</v>
      </c>
      <c r="J205" t="s">
        <v>17</v>
      </c>
      <c r="K205" s="14">
        <v>6.5</v>
      </c>
      <c r="L205" s="1" t="str">
        <f t="shared" si="30"/>
        <v>ok</v>
      </c>
      <c r="M205" s="1" t="str">
        <f t="shared" si="31"/>
        <v>ok</v>
      </c>
      <c r="N205" t="str">
        <f t="shared" si="32"/>
        <v>50M</v>
      </c>
      <c r="O205" s="9">
        <f>COUNTIFS(N$1:N205,"="&amp;N205,G$1:G205,"="&amp;G205)-1</f>
        <v>0</v>
      </c>
      <c r="P205" s="10">
        <f t="shared" si="33"/>
        <v>6.5</v>
      </c>
      <c r="Q205" s="11">
        <f t="shared" si="34"/>
        <v>1</v>
      </c>
      <c r="R205" s="4" t="str">
        <f t="shared" si="37"/>
        <v>50M</v>
      </c>
      <c r="S205" t="str">
        <f t="shared" si="35"/>
        <v>Daniel Akintolu50M</v>
      </c>
      <c r="T205" s="1">
        <f t="shared" si="38"/>
        <v>6.5</v>
      </c>
      <c r="U205">
        <f t="shared" si="36"/>
        <v>1</v>
      </c>
    </row>
    <row r="206" spans="1:21">
      <c r="D206">
        <v>1</v>
      </c>
      <c r="E206">
        <v>2</v>
      </c>
      <c r="F206">
        <v>156</v>
      </c>
      <c r="G206" t="s">
        <v>13</v>
      </c>
      <c r="H206" t="s">
        <v>1</v>
      </c>
      <c r="I206" t="s">
        <v>9</v>
      </c>
      <c r="J206" t="s">
        <v>10</v>
      </c>
      <c r="K206" s="14">
        <v>6.8</v>
      </c>
      <c r="L206" s="1" t="str">
        <f t="shared" si="30"/>
        <v>ok</v>
      </c>
      <c r="M206" s="1" t="str">
        <f t="shared" si="31"/>
        <v>ok</v>
      </c>
      <c r="N206" t="str">
        <f t="shared" si="32"/>
        <v>50M</v>
      </c>
      <c r="O206" s="9">
        <f>COUNTIFS(N$1:N206,"="&amp;N206,G$1:G206,"="&amp;G206)-1</f>
        <v>1</v>
      </c>
      <c r="P206" s="10">
        <f t="shared" si="33"/>
        <v>6.8000999999999996</v>
      </c>
      <c r="Q206" s="11">
        <f t="shared" si="34"/>
        <v>2</v>
      </c>
      <c r="R206" s="4" t="str">
        <f t="shared" si="37"/>
        <v>50MSlower</v>
      </c>
      <c r="S206" t="str">
        <f t="shared" si="35"/>
        <v>Erza Chadwick50MSlower</v>
      </c>
      <c r="T206" s="1">
        <f t="shared" si="38"/>
        <v>6.8</v>
      </c>
      <c r="U206">
        <f t="shared" si="36"/>
        <v>1</v>
      </c>
    </row>
    <row r="207" spans="1:21">
      <c r="D207">
        <v>1</v>
      </c>
      <c r="E207">
        <v>3</v>
      </c>
      <c r="F207">
        <v>983</v>
      </c>
      <c r="G207" t="s">
        <v>155</v>
      </c>
      <c r="H207" t="s">
        <v>1</v>
      </c>
      <c r="I207" t="s">
        <v>9</v>
      </c>
      <c r="J207" t="s">
        <v>17</v>
      </c>
      <c r="K207" s="14">
        <v>6.8</v>
      </c>
      <c r="L207" s="1" t="str">
        <f t="shared" si="30"/>
        <v>ok</v>
      </c>
      <c r="M207" s="1" t="str">
        <f t="shared" si="31"/>
        <v>ok</v>
      </c>
      <c r="N207" t="str">
        <f t="shared" si="32"/>
        <v>50M</v>
      </c>
      <c r="O207" s="9">
        <f>COUNTIFS(N$1:N207,"="&amp;N207,G$1:G207,"="&amp;G207)-1</f>
        <v>0</v>
      </c>
      <c r="P207" s="10">
        <f t="shared" si="33"/>
        <v>6.8</v>
      </c>
      <c r="Q207" s="11">
        <f t="shared" si="34"/>
        <v>1</v>
      </c>
      <c r="R207" s="4" t="str">
        <f t="shared" si="37"/>
        <v>50M</v>
      </c>
      <c r="S207" t="str">
        <f t="shared" si="35"/>
        <v>Joshua Akintolu50M</v>
      </c>
      <c r="T207" s="1">
        <f t="shared" si="38"/>
        <v>6.8</v>
      </c>
      <c r="U207">
        <f t="shared" si="36"/>
        <v>2</v>
      </c>
    </row>
    <row r="208" spans="1:21">
      <c r="D208">
        <v>1</v>
      </c>
      <c r="E208">
        <v>4</v>
      </c>
      <c r="F208">
        <v>30</v>
      </c>
      <c r="G208" t="s">
        <v>0</v>
      </c>
      <c r="H208" t="s">
        <v>1</v>
      </c>
      <c r="I208" t="s">
        <v>2</v>
      </c>
      <c r="J208" t="s">
        <v>3</v>
      </c>
      <c r="K208" s="14">
        <v>7.1</v>
      </c>
      <c r="L208" s="1" t="str">
        <f t="shared" si="30"/>
        <v>ok</v>
      </c>
      <c r="M208" s="1" t="str">
        <f t="shared" si="31"/>
        <v>ok</v>
      </c>
      <c r="N208" t="str">
        <f t="shared" si="32"/>
        <v>50M</v>
      </c>
      <c r="O208" s="9">
        <f>COUNTIFS(N$1:N208,"="&amp;N208,G$1:G208,"="&amp;G208)-1</f>
        <v>1</v>
      </c>
      <c r="P208" s="10">
        <f t="shared" si="33"/>
        <v>7.1000999999999994</v>
      </c>
      <c r="Q208" s="11">
        <f t="shared" si="34"/>
        <v>2</v>
      </c>
      <c r="R208" s="4" t="str">
        <f t="shared" si="37"/>
        <v>50MSlower</v>
      </c>
      <c r="S208" t="str">
        <f t="shared" si="35"/>
        <v>Harry Bromley50MSlower</v>
      </c>
      <c r="T208" s="1">
        <f t="shared" si="38"/>
        <v>7.1</v>
      </c>
      <c r="U208">
        <f t="shared" si="36"/>
        <v>1</v>
      </c>
    </row>
    <row r="209" spans="1:21">
      <c r="L209" s="1" t="str">
        <f t="shared" si="30"/>
        <v>blank</v>
      </c>
      <c r="M209" s="1" t="str">
        <f t="shared" si="31"/>
        <v>blank</v>
      </c>
      <c r="N209" t="str">
        <f t="shared" si="32"/>
        <v>50M</v>
      </c>
      <c r="O209" s="9">
        <f>COUNTIFS(N$1:N209,"="&amp;N209,G$1:G209,"="&amp;G209)-1</f>
        <v>32</v>
      </c>
      <c r="P209" s="10">
        <f t="shared" si="33"/>
        <v>0</v>
      </c>
      <c r="Q209" s="11">
        <f t="shared" si="34"/>
        <v>1</v>
      </c>
      <c r="R209" s="4" t="str">
        <f t="shared" si="37"/>
        <v>50M</v>
      </c>
      <c r="S209" t="str">
        <f t="shared" si="35"/>
        <v>50M</v>
      </c>
      <c r="T209" s="1">
        <f t="shared" si="38"/>
        <v>0</v>
      </c>
      <c r="U209">
        <f t="shared" si="36"/>
        <v>1</v>
      </c>
    </row>
    <row r="210" spans="1:21">
      <c r="D210">
        <v>2</v>
      </c>
      <c r="E210">
        <v>1</v>
      </c>
      <c r="F210">
        <v>155</v>
      </c>
      <c r="G210" t="s">
        <v>11</v>
      </c>
      <c r="H210" t="s">
        <v>1</v>
      </c>
      <c r="I210" t="s">
        <v>9</v>
      </c>
      <c r="J210" t="s">
        <v>12</v>
      </c>
      <c r="K210" s="14">
        <v>6.9</v>
      </c>
      <c r="L210" s="1" t="str">
        <f t="shared" si="30"/>
        <v>ok</v>
      </c>
      <c r="M210" s="1" t="str">
        <f t="shared" si="31"/>
        <v>ok</v>
      </c>
      <c r="N210" t="str">
        <f t="shared" si="32"/>
        <v>50M</v>
      </c>
      <c r="O210" s="9">
        <f>COUNTIFS(N$1:N210,"="&amp;N210,G$1:G210,"="&amp;G210)-1</f>
        <v>1</v>
      </c>
      <c r="P210" s="10">
        <f t="shared" si="33"/>
        <v>6.9001000000000001</v>
      </c>
      <c r="Q210" s="11">
        <f t="shared" si="34"/>
        <v>1</v>
      </c>
      <c r="R210" s="4" t="str">
        <f t="shared" si="37"/>
        <v>50M</v>
      </c>
      <c r="S210" t="str">
        <f t="shared" si="35"/>
        <v>Joey McLaughlan50M</v>
      </c>
      <c r="T210" s="1">
        <f t="shared" si="38"/>
        <v>6.9</v>
      </c>
      <c r="U210">
        <f t="shared" si="36"/>
        <v>3</v>
      </c>
    </row>
    <row r="211" spans="1:21">
      <c r="D211">
        <v>2</v>
      </c>
      <c r="E211">
        <v>2</v>
      </c>
      <c r="F211">
        <v>976</v>
      </c>
      <c r="G211" t="s">
        <v>147</v>
      </c>
      <c r="H211" t="s">
        <v>1</v>
      </c>
      <c r="I211" t="s">
        <v>9</v>
      </c>
      <c r="J211" t="s">
        <v>26</v>
      </c>
      <c r="K211" s="14">
        <v>7.1</v>
      </c>
      <c r="L211" s="1" t="str">
        <f t="shared" si="30"/>
        <v>ok</v>
      </c>
      <c r="M211" s="1" t="str">
        <f t="shared" si="31"/>
        <v>ok</v>
      </c>
      <c r="N211" t="str">
        <f t="shared" si="32"/>
        <v>50M</v>
      </c>
      <c r="O211" s="9">
        <f>COUNTIFS(N$1:N211,"="&amp;N211,G$1:G211,"="&amp;G211)-1</f>
        <v>1</v>
      </c>
      <c r="P211" s="10">
        <f t="shared" si="33"/>
        <v>7.1000999999999994</v>
      </c>
      <c r="Q211" s="11">
        <f t="shared" si="34"/>
        <v>2</v>
      </c>
      <c r="R211" s="4" t="str">
        <f t="shared" si="37"/>
        <v>50MSlower</v>
      </c>
      <c r="S211" t="str">
        <f t="shared" si="35"/>
        <v>Laith Alghofari50MSlower</v>
      </c>
      <c r="T211" s="1">
        <f t="shared" si="38"/>
        <v>7.1</v>
      </c>
      <c r="U211">
        <f t="shared" si="36"/>
        <v>3</v>
      </c>
    </row>
    <row r="212" spans="1:21">
      <c r="D212">
        <v>2</v>
      </c>
      <c r="E212">
        <v>3</v>
      </c>
      <c r="F212">
        <v>157</v>
      </c>
      <c r="G212" t="s">
        <v>14</v>
      </c>
      <c r="H212" t="s">
        <v>1</v>
      </c>
      <c r="I212" t="s">
        <v>9</v>
      </c>
      <c r="J212" t="s">
        <v>12</v>
      </c>
      <c r="K212" s="14">
        <v>7.1</v>
      </c>
      <c r="L212" s="1" t="str">
        <f t="shared" si="30"/>
        <v>ok</v>
      </c>
      <c r="M212" s="1" t="str">
        <f t="shared" si="31"/>
        <v>ok</v>
      </c>
      <c r="N212" t="str">
        <f t="shared" si="32"/>
        <v>50M</v>
      </c>
      <c r="O212" s="9">
        <f>COUNTIFS(N$1:N212,"="&amp;N212,G$1:G212,"="&amp;G212)-1</f>
        <v>1</v>
      </c>
      <c r="P212" s="10">
        <f t="shared" si="33"/>
        <v>7.1000999999999994</v>
      </c>
      <c r="Q212" s="11">
        <f t="shared" si="34"/>
        <v>1</v>
      </c>
      <c r="R212" s="4" t="str">
        <f t="shared" si="37"/>
        <v>50M</v>
      </c>
      <c r="S212" t="str">
        <f t="shared" si="35"/>
        <v>Stanley Quarmby-Crick50M</v>
      </c>
      <c r="T212" s="1">
        <f t="shared" si="38"/>
        <v>7.1</v>
      </c>
      <c r="U212">
        <f t="shared" si="36"/>
        <v>4</v>
      </c>
    </row>
    <row r="213" spans="1:21">
      <c r="D213">
        <v>2</v>
      </c>
      <c r="E213">
        <v>4</v>
      </c>
      <c r="F213">
        <v>19</v>
      </c>
      <c r="G213" t="s">
        <v>8</v>
      </c>
      <c r="H213" t="s">
        <v>1</v>
      </c>
      <c r="I213" t="s">
        <v>9</v>
      </c>
      <c r="J213" t="s">
        <v>10</v>
      </c>
      <c r="K213" s="14">
        <v>7.7</v>
      </c>
      <c r="L213" s="1" t="str">
        <f t="shared" si="30"/>
        <v>ok</v>
      </c>
      <c r="M213" s="1" t="str">
        <f t="shared" si="31"/>
        <v>ok</v>
      </c>
      <c r="N213" t="str">
        <f t="shared" si="32"/>
        <v>50M</v>
      </c>
      <c r="O213" s="9">
        <f>COUNTIFS(N$1:N213,"="&amp;N213,G$1:G213,"="&amp;G213)-1</f>
        <v>1</v>
      </c>
      <c r="P213" s="10">
        <f t="shared" si="33"/>
        <v>7.7000999999999999</v>
      </c>
      <c r="Q213" s="11">
        <f t="shared" si="34"/>
        <v>2</v>
      </c>
      <c r="R213" s="4" t="str">
        <f t="shared" si="37"/>
        <v>50MSlower</v>
      </c>
      <c r="S213" t="str">
        <f t="shared" si="35"/>
        <v>Joseph Blow50MSlower</v>
      </c>
      <c r="T213" s="1">
        <f t="shared" si="38"/>
        <v>7.7</v>
      </c>
      <c r="U213">
        <f t="shared" si="36"/>
        <v>5</v>
      </c>
    </row>
    <row r="214" spans="1:21">
      <c r="L214" s="1" t="str">
        <f t="shared" si="30"/>
        <v>blank</v>
      </c>
      <c r="M214" s="1" t="str">
        <f t="shared" si="31"/>
        <v>blank</v>
      </c>
      <c r="N214" t="str">
        <f t="shared" si="32"/>
        <v>50M</v>
      </c>
      <c r="O214" s="9">
        <f>COUNTIFS(N$1:N214,"="&amp;N214,G$1:G214,"="&amp;G214)-1</f>
        <v>33</v>
      </c>
      <c r="P214" s="10">
        <f t="shared" si="33"/>
        <v>0</v>
      </c>
      <c r="Q214" s="11">
        <f t="shared" si="34"/>
        <v>1</v>
      </c>
      <c r="R214" s="4" t="str">
        <f t="shared" si="37"/>
        <v>50M</v>
      </c>
      <c r="S214" t="str">
        <f t="shared" si="35"/>
        <v>50M</v>
      </c>
      <c r="T214" s="1">
        <f t="shared" si="38"/>
        <v>0</v>
      </c>
      <c r="U214">
        <f t="shared" si="36"/>
        <v>1</v>
      </c>
    </row>
    <row r="215" spans="1:21">
      <c r="A215" t="s">
        <v>193</v>
      </c>
      <c r="B215" t="s">
        <v>28</v>
      </c>
      <c r="C215" t="s">
        <v>195</v>
      </c>
      <c r="D215">
        <v>1</v>
      </c>
      <c r="E215">
        <v>1</v>
      </c>
      <c r="F215">
        <v>994</v>
      </c>
      <c r="G215" t="s">
        <v>38</v>
      </c>
      <c r="H215" t="s">
        <v>28</v>
      </c>
      <c r="I215" t="s">
        <v>9</v>
      </c>
      <c r="J215" t="s">
        <v>26</v>
      </c>
      <c r="K215" s="14">
        <v>7.1</v>
      </c>
      <c r="L215" s="1" t="str">
        <f t="shared" si="30"/>
        <v>ok</v>
      </c>
      <c r="M215" s="1" t="str">
        <f t="shared" si="31"/>
        <v>ok</v>
      </c>
      <c r="N215" t="str">
        <f t="shared" si="32"/>
        <v>50M</v>
      </c>
      <c r="O215" s="9">
        <f>COUNTIFS(N$1:N215,"="&amp;N215,G$1:G215,"="&amp;G215)-1</f>
        <v>1</v>
      </c>
      <c r="P215" s="10">
        <f t="shared" si="33"/>
        <v>7.1000999999999994</v>
      </c>
      <c r="Q215" s="11">
        <f t="shared" si="34"/>
        <v>1</v>
      </c>
      <c r="R215" s="4" t="str">
        <f t="shared" si="37"/>
        <v>50M</v>
      </c>
      <c r="S215" t="str">
        <f t="shared" si="35"/>
        <v>Molly Parker50M</v>
      </c>
      <c r="T215" s="1">
        <f t="shared" si="38"/>
        <v>7.1</v>
      </c>
      <c r="U215">
        <f t="shared" si="36"/>
        <v>1</v>
      </c>
    </row>
    <row r="216" spans="1:21">
      <c r="D216">
        <v>1</v>
      </c>
      <c r="E216">
        <v>2</v>
      </c>
      <c r="F216">
        <v>172</v>
      </c>
      <c r="G216" t="s">
        <v>36</v>
      </c>
      <c r="H216" t="s">
        <v>28</v>
      </c>
      <c r="I216" t="s">
        <v>9</v>
      </c>
      <c r="J216" t="s">
        <v>37</v>
      </c>
      <c r="K216" s="14">
        <v>7.4</v>
      </c>
      <c r="L216" s="1" t="str">
        <f t="shared" si="30"/>
        <v>ok</v>
      </c>
      <c r="M216" s="1" t="str">
        <f t="shared" si="31"/>
        <v>ok</v>
      </c>
      <c r="N216" t="str">
        <f t="shared" si="32"/>
        <v>50M</v>
      </c>
      <c r="O216" s="9">
        <f>COUNTIFS(N$1:N216,"="&amp;N216,G$1:G216,"="&amp;G216)-1</f>
        <v>1</v>
      </c>
      <c r="P216" s="10">
        <f t="shared" si="33"/>
        <v>7.4001000000000001</v>
      </c>
      <c r="Q216" s="11">
        <f t="shared" si="34"/>
        <v>2</v>
      </c>
      <c r="R216" s="4" t="str">
        <f t="shared" si="37"/>
        <v>50MSlower</v>
      </c>
      <c r="S216" t="str">
        <f t="shared" si="35"/>
        <v>Jasmine Shore50MSlower</v>
      </c>
      <c r="T216" s="1">
        <f t="shared" si="38"/>
        <v>7.4</v>
      </c>
      <c r="U216">
        <f t="shared" si="36"/>
        <v>2</v>
      </c>
    </row>
    <row r="217" spans="1:21">
      <c r="D217">
        <v>1</v>
      </c>
      <c r="E217">
        <v>3</v>
      </c>
      <c r="F217">
        <v>167</v>
      </c>
      <c r="G217" t="s">
        <v>30</v>
      </c>
      <c r="H217" t="s">
        <v>28</v>
      </c>
      <c r="I217" t="s">
        <v>2</v>
      </c>
      <c r="J217" t="s">
        <v>26</v>
      </c>
      <c r="K217" s="14">
        <v>7.5</v>
      </c>
      <c r="L217" s="1" t="str">
        <f t="shared" si="30"/>
        <v>ok</v>
      </c>
      <c r="M217" s="1" t="str">
        <f t="shared" si="31"/>
        <v>ok</v>
      </c>
      <c r="N217" t="str">
        <f t="shared" si="32"/>
        <v>50M</v>
      </c>
      <c r="O217" s="9">
        <f>COUNTIFS(N$1:N217,"="&amp;N217,G$1:G217,"="&amp;G217)-1</f>
        <v>1</v>
      </c>
      <c r="P217" s="10">
        <f t="shared" si="33"/>
        <v>7.5000999999999998</v>
      </c>
      <c r="Q217" s="11">
        <f t="shared" si="34"/>
        <v>1</v>
      </c>
      <c r="R217" s="4" t="str">
        <f t="shared" si="37"/>
        <v>50M</v>
      </c>
      <c r="S217" t="str">
        <f t="shared" si="35"/>
        <v>Kerry Fletcher50M</v>
      </c>
      <c r="T217" s="1">
        <f t="shared" si="38"/>
        <v>7.5</v>
      </c>
      <c r="U217">
        <f t="shared" si="36"/>
        <v>1</v>
      </c>
    </row>
    <row r="218" spans="1:21">
      <c r="D218">
        <v>1</v>
      </c>
      <c r="E218">
        <v>4</v>
      </c>
      <c r="F218">
        <v>170</v>
      </c>
      <c r="G218" t="s">
        <v>34</v>
      </c>
      <c r="H218" t="s">
        <v>28</v>
      </c>
      <c r="I218" t="s">
        <v>9</v>
      </c>
      <c r="J218" t="s">
        <v>10</v>
      </c>
      <c r="K218" s="14">
        <v>8.4</v>
      </c>
      <c r="L218" s="1" t="str">
        <f t="shared" si="30"/>
        <v>ok</v>
      </c>
      <c r="M218" s="1" t="str">
        <f t="shared" si="31"/>
        <v>ok</v>
      </c>
      <c r="N218" t="str">
        <f t="shared" si="32"/>
        <v>50M</v>
      </c>
      <c r="O218" s="9">
        <f>COUNTIFS(N$1:N218,"="&amp;N218,G$1:G218,"="&amp;G218)-1</f>
        <v>1</v>
      </c>
      <c r="P218" s="10">
        <f t="shared" si="33"/>
        <v>8.4001000000000001</v>
      </c>
      <c r="Q218" s="11">
        <f t="shared" si="34"/>
        <v>2</v>
      </c>
      <c r="R218" s="4" t="str">
        <f t="shared" si="37"/>
        <v>50MSlower</v>
      </c>
      <c r="S218" t="str">
        <f t="shared" si="35"/>
        <v>Lilly Thornhill50MSlower</v>
      </c>
      <c r="T218" s="1">
        <f t="shared" si="38"/>
        <v>8.4</v>
      </c>
      <c r="U218">
        <f t="shared" si="36"/>
        <v>3</v>
      </c>
    </row>
    <row r="219" spans="1:21">
      <c r="L219" s="1" t="str">
        <f t="shared" si="30"/>
        <v>blank</v>
      </c>
      <c r="M219" s="1" t="str">
        <f t="shared" si="31"/>
        <v>blank</v>
      </c>
      <c r="N219" t="str">
        <f t="shared" si="32"/>
        <v>50M</v>
      </c>
      <c r="O219" s="9">
        <f>COUNTIFS(N$1:N219,"="&amp;N219,G$1:G219,"="&amp;G219)-1</f>
        <v>34</v>
      </c>
      <c r="P219" s="10">
        <f t="shared" si="33"/>
        <v>0</v>
      </c>
      <c r="Q219" s="11">
        <f t="shared" si="34"/>
        <v>1</v>
      </c>
      <c r="R219" s="4" t="str">
        <f t="shared" si="37"/>
        <v>50M</v>
      </c>
      <c r="S219" t="str">
        <f t="shared" si="35"/>
        <v>50M</v>
      </c>
      <c r="T219" s="1">
        <f t="shared" si="38"/>
        <v>0</v>
      </c>
      <c r="U219">
        <f t="shared" si="36"/>
        <v>1</v>
      </c>
    </row>
    <row r="220" spans="1:21">
      <c r="A220" t="s">
        <v>108</v>
      </c>
      <c r="B220" t="s">
        <v>1</v>
      </c>
      <c r="C220" t="s">
        <v>195</v>
      </c>
      <c r="D220">
        <v>1</v>
      </c>
      <c r="E220">
        <v>1</v>
      </c>
      <c r="F220">
        <v>949</v>
      </c>
      <c r="G220" t="s">
        <v>124</v>
      </c>
      <c r="H220" t="s">
        <v>1</v>
      </c>
      <c r="I220" t="s">
        <v>108</v>
      </c>
      <c r="J220" t="s">
        <v>17</v>
      </c>
      <c r="K220" s="14">
        <v>8.1</v>
      </c>
      <c r="L220" s="1" t="str">
        <f t="shared" si="30"/>
        <v>ok</v>
      </c>
      <c r="M220" s="1" t="str">
        <f t="shared" si="31"/>
        <v>ok</v>
      </c>
      <c r="N220" t="str">
        <f t="shared" si="32"/>
        <v>50M</v>
      </c>
      <c r="O220" s="9">
        <f>COUNTIFS(N$1:N220,"="&amp;N220,G$1:G220,"="&amp;G220)-1</f>
        <v>1</v>
      </c>
      <c r="P220" s="10">
        <f t="shared" si="33"/>
        <v>8.1000999999999994</v>
      </c>
      <c r="Q220" s="11">
        <f t="shared" si="34"/>
        <v>2</v>
      </c>
      <c r="R220" s="4" t="str">
        <f t="shared" si="37"/>
        <v>50MSlower</v>
      </c>
      <c r="S220" t="str">
        <f t="shared" si="35"/>
        <v>Knowledge Jonusa50MSlower</v>
      </c>
      <c r="T220" s="1">
        <f t="shared" si="38"/>
        <v>8.1</v>
      </c>
      <c r="U220">
        <f t="shared" si="36"/>
        <v>1</v>
      </c>
    </row>
    <row r="221" spans="1:21">
      <c r="D221">
        <v>1</v>
      </c>
      <c r="E221">
        <v>2</v>
      </c>
      <c r="F221">
        <v>996</v>
      </c>
      <c r="G221" t="s">
        <v>140</v>
      </c>
      <c r="H221" t="s">
        <v>1</v>
      </c>
      <c r="I221" t="s">
        <v>108</v>
      </c>
      <c r="J221" t="s">
        <v>17</v>
      </c>
      <c r="K221" s="14">
        <v>8.5</v>
      </c>
      <c r="L221" s="1" t="str">
        <f t="shared" si="30"/>
        <v>ok</v>
      </c>
      <c r="M221" s="1" t="str">
        <f t="shared" si="31"/>
        <v>ok</v>
      </c>
      <c r="N221" t="str">
        <f t="shared" si="32"/>
        <v>50M</v>
      </c>
      <c r="O221" s="9">
        <f>COUNTIFS(N$1:N221,"="&amp;N221,G$1:G221,"="&amp;G221)-1</f>
        <v>1</v>
      </c>
      <c r="P221" s="10">
        <f t="shared" si="33"/>
        <v>8.5000999999999998</v>
      </c>
      <c r="Q221" s="11">
        <f t="shared" si="34"/>
        <v>1</v>
      </c>
      <c r="R221" s="4" t="str">
        <f t="shared" si="37"/>
        <v>50M</v>
      </c>
      <c r="S221" t="str">
        <f t="shared" si="35"/>
        <v>Oliver Standage50M</v>
      </c>
      <c r="T221" s="1">
        <f t="shared" si="38"/>
        <v>8.5</v>
      </c>
      <c r="U221">
        <f t="shared" si="36"/>
        <v>3</v>
      </c>
    </row>
    <row r="222" spans="1:21">
      <c r="D222">
        <v>1</v>
      </c>
      <c r="E222">
        <v>3</v>
      </c>
      <c r="F222">
        <v>944</v>
      </c>
      <c r="G222" t="s">
        <v>119</v>
      </c>
      <c r="H222" t="s">
        <v>1</v>
      </c>
      <c r="I222" t="s">
        <v>108</v>
      </c>
      <c r="J222" t="s">
        <v>68</v>
      </c>
      <c r="K222" s="14">
        <v>8.6</v>
      </c>
      <c r="L222" s="1" t="str">
        <f t="shared" si="30"/>
        <v>ok</v>
      </c>
      <c r="M222" s="1" t="str">
        <f t="shared" si="31"/>
        <v>ok</v>
      </c>
      <c r="N222" t="str">
        <f t="shared" si="32"/>
        <v>50M</v>
      </c>
      <c r="O222" s="9">
        <f>COUNTIFS(N$1:N222,"="&amp;N222,G$1:G222,"="&amp;G222)-1</f>
        <v>1</v>
      </c>
      <c r="P222" s="10">
        <f t="shared" si="33"/>
        <v>8.6000999999999994</v>
      </c>
      <c r="Q222" s="11">
        <f t="shared" si="34"/>
        <v>2</v>
      </c>
      <c r="R222" s="4" t="str">
        <f t="shared" si="37"/>
        <v>50MSlower</v>
      </c>
      <c r="S222" t="str">
        <f t="shared" si="35"/>
        <v>Joshua Myers50MSlower</v>
      </c>
      <c r="T222" s="1">
        <f t="shared" si="38"/>
        <v>8.6</v>
      </c>
      <c r="U222">
        <f t="shared" si="36"/>
        <v>2</v>
      </c>
    </row>
    <row r="223" spans="1:21">
      <c r="D223">
        <v>1</v>
      </c>
      <c r="E223">
        <v>4</v>
      </c>
      <c r="F223">
        <v>948</v>
      </c>
      <c r="G223" t="s">
        <v>123</v>
      </c>
      <c r="H223" t="s">
        <v>1</v>
      </c>
      <c r="I223" t="s">
        <v>108</v>
      </c>
      <c r="J223" t="s">
        <v>17</v>
      </c>
      <c r="K223" s="14">
        <v>8.9</v>
      </c>
      <c r="L223" s="1" t="str">
        <f t="shared" si="30"/>
        <v>ok</v>
      </c>
      <c r="M223" s="1" t="str">
        <f t="shared" si="31"/>
        <v>ok</v>
      </c>
      <c r="N223" t="str">
        <f t="shared" si="32"/>
        <v>50M</v>
      </c>
      <c r="O223" s="9">
        <f>COUNTIFS(N$1:N223,"="&amp;N223,G$1:G223,"="&amp;G223)-1</f>
        <v>1</v>
      </c>
      <c r="P223" s="10">
        <f t="shared" si="33"/>
        <v>8.9001000000000001</v>
      </c>
      <c r="Q223" s="11">
        <f t="shared" si="34"/>
        <v>1</v>
      </c>
      <c r="R223" s="4" t="str">
        <f t="shared" si="37"/>
        <v>50M</v>
      </c>
      <c r="S223" t="str">
        <f t="shared" si="35"/>
        <v>Benjamin Reilly50M</v>
      </c>
      <c r="T223" s="1">
        <f t="shared" si="38"/>
        <v>8.9</v>
      </c>
      <c r="U223">
        <f t="shared" si="36"/>
        <v>6</v>
      </c>
    </row>
    <row r="224" spans="1:21">
      <c r="D224">
        <v>1</v>
      </c>
      <c r="E224">
        <v>5</v>
      </c>
      <c r="F224">
        <v>946</v>
      </c>
      <c r="G224" t="s">
        <v>121</v>
      </c>
      <c r="H224" t="s">
        <v>1</v>
      </c>
      <c r="I224" t="s">
        <v>108</v>
      </c>
      <c r="J224" t="s">
        <v>17</v>
      </c>
      <c r="K224" s="14">
        <v>9.1</v>
      </c>
      <c r="L224" s="1" t="str">
        <f t="shared" si="30"/>
        <v>ok</v>
      </c>
      <c r="M224" s="1" t="str">
        <f t="shared" si="31"/>
        <v>ok</v>
      </c>
      <c r="N224" t="str">
        <f t="shared" si="32"/>
        <v>50M</v>
      </c>
      <c r="O224" s="9">
        <f>COUNTIFS(N$1:N224,"="&amp;N224,G$1:G224,"="&amp;G224)-1</f>
        <v>1</v>
      </c>
      <c r="P224" s="10">
        <f t="shared" si="33"/>
        <v>9.1000999999999994</v>
      </c>
      <c r="Q224" s="11">
        <f t="shared" si="34"/>
        <v>1</v>
      </c>
      <c r="R224" s="4" t="str">
        <f t="shared" si="37"/>
        <v>50M</v>
      </c>
      <c r="S224" t="str">
        <f t="shared" si="35"/>
        <v>Thomas Jackson50M</v>
      </c>
      <c r="T224" s="1">
        <f t="shared" si="38"/>
        <v>9.1</v>
      </c>
      <c r="U224">
        <f t="shared" si="36"/>
        <v>7</v>
      </c>
    </row>
    <row r="225" spans="1:21">
      <c r="L225" s="1" t="str">
        <f t="shared" si="30"/>
        <v>blank</v>
      </c>
      <c r="M225" s="1" t="str">
        <f t="shared" si="31"/>
        <v>blank</v>
      </c>
      <c r="N225" t="str">
        <f t="shared" si="32"/>
        <v>50M</v>
      </c>
      <c r="O225" s="9">
        <f>COUNTIFS(N$1:N225,"="&amp;N225,G$1:G225,"="&amp;G225)-1</f>
        <v>35</v>
      </c>
      <c r="P225" s="10">
        <f t="shared" si="33"/>
        <v>0</v>
      </c>
      <c r="Q225" s="11">
        <f t="shared" si="34"/>
        <v>1</v>
      </c>
      <c r="R225" s="4" t="str">
        <f t="shared" si="37"/>
        <v>50M</v>
      </c>
      <c r="S225" t="str">
        <f t="shared" si="35"/>
        <v>50M</v>
      </c>
      <c r="T225" s="1">
        <f t="shared" si="38"/>
        <v>0</v>
      </c>
      <c r="U225">
        <f t="shared" si="36"/>
        <v>1</v>
      </c>
    </row>
    <row r="226" spans="1:21">
      <c r="D226">
        <v>2</v>
      </c>
      <c r="E226">
        <v>1</v>
      </c>
      <c r="F226">
        <v>945</v>
      </c>
      <c r="G226" t="s">
        <v>120</v>
      </c>
      <c r="H226" t="s">
        <v>1</v>
      </c>
      <c r="I226" t="s">
        <v>108</v>
      </c>
      <c r="J226" t="s">
        <v>17</v>
      </c>
      <c r="K226" s="14">
        <v>8.6999999999999993</v>
      </c>
      <c r="L226" s="1" t="str">
        <f t="shared" si="30"/>
        <v>ok</v>
      </c>
      <c r="M226" s="1" t="str">
        <f t="shared" si="31"/>
        <v>ok</v>
      </c>
      <c r="N226" t="str">
        <f t="shared" si="32"/>
        <v>50M</v>
      </c>
      <c r="O226" s="9">
        <f>COUNTIFS(N$1:N226,"="&amp;N226,G$1:G226,"="&amp;G226)-1</f>
        <v>1</v>
      </c>
      <c r="P226" s="10">
        <f t="shared" si="33"/>
        <v>8.7000999999999991</v>
      </c>
      <c r="Q226" s="11">
        <f t="shared" si="34"/>
        <v>2</v>
      </c>
      <c r="R226" s="4" t="str">
        <f t="shared" si="37"/>
        <v>50MSlower</v>
      </c>
      <c r="S226" t="str">
        <f t="shared" si="35"/>
        <v>Harry Jackson50MSlower</v>
      </c>
      <c r="T226" s="1">
        <f t="shared" si="38"/>
        <v>8.6999999999999993</v>
      </c>
      <c r="U226">
        <f t="shared" si="36"/>
        <v>4</v>
      </c>
    </row>
    <row r="227" spans="1:21">
      <c r="D227">
        <v>2</v>
      </c>
      <c r="E227">
        <v>2</v>
      </c>
      <c r="F227">
        <v>953</v>
      </c>
      <c r="G227" t="s">
        <v>128</v>
      </c>
      <c r="H227" t="s">
        <v>1</v>
      </c>
      <c r="I227" t="s">
        <v>108</v>
      </c>
      <c r="J227" t="s">
        <v>24</v>
      </c>
      <c r="K227" s="14">
        <v>9.4</v>
      </c>
      <c r="L227" s="1" t="str">
        <f t="shared" si="30"/>
        <v>ok</v>
      </c>
      <c r="M227" s="1" t="str">
        <f t="shared" si="31"/>
        <v>ok</v>
      </c>
      <c r="N227" t="str">
        <f t="shared" si="32"/>
        <v>50M</v>
      </c>
      <c r="O227" s="9">
        <f>COUNTIFS(N$1:N227,"="&amp;N227,G$1:G227,"="&amp;G227)-1</f>
        <v>1</v>
      </c>
      <c r="P227" s="10">
        <f t="shared" si="33"/>
        <v>9.4001000000000001</v>
      </c>
      <c r="Q227" s="11">
        <f t="shared" si="34"/>
        <v>1</v>
      </c>
      <c r="R227" s="4" t="str">
        <f t="shared" si="37"/>
        <v>50M</v>
      </c>
      <c r="S227" t="str">
        <f t="shared" si="35"/>
        <v>Samuel Bapty50M</v>
      </c>
      <c r="T227" s="1">
        <f t="shared" si="38"/>
        <v>9.4</v>
      </c>
      <c r="U227">
        <f t="shared" si="36"/>
        <v>9</v>
      </c>
    </row>
    <row r="228" spans="1:21">
      <c r="D228">
        <v>2</v>
      </c>
      <c r="E228">
        <v>3</v>
      </c>
      <c r="F228">
        <v>951</v>
      </c>
      <c r="G228" t="s">
        <v>126</v>
      </c>
      <c r="H228" t="s">
        <v>1</v>
      </c>
      <c r="I228" t="s">
        <v>108</v>
      </c>
      <c r="J228" t="s">
        <v>17</v>
      </c>
      <c r="K228" s="14">
        <v>9.5</v>
      </c>
      <c r="L228" s="1" t="str">
        <f t="shared" si="30"/>
        <v>ok</v>
      </c>
      <c r="M228" s="1" t="str">
        <f t="shared" si="31"/>
        <v>ok</v>
      </c>
      <c r="N228" t="str">
        <f t="shared" si="32"/>
        <v>50M</v>
      </c>
      <c r="O228" s="9">
        <f>COUNTIFS(N$1:N228,"="&amp;N228,G$1:G228,"="&amp;G228)-1</f>
        <v>1</v>
      </c>
      <c r="P228" s="10">
        <f t="shared" si="33"/>
        <v>9.5000999999999998</v>
      </c>
      <c r="Q228" s="11">
        <f t="shared" si="34"/>
        <v>2</v>
      </c>
      <c r="R228" s="4" t="str">
        <f t="shared" si="37"/>
        <v>50MSlower</v>
      </c>
      <c r="S228" t="str">
        <f t="shared" si="35"/>
        <v>Harley Stringer50MSlower</v>
      </c>
      <c r="T228" s="1">
        <f t="shared" si="38"/>
        <v>9.5</v>
      </c>
      <c r="U228">
        <f t="shared" si="36"/>
        <v>8</v>
      </c>
    </row>
    <row r="229" spans="1:21">
      <c r="L229" s="1" t="str">
        <f t="shared" si="30"/>
        <v>blank</v>
      </c>
      <c r="M229" s="1" t="str">
        <f t="shared" si="31"/>
        <v>blank</v>
      </c>
      <c r="N229" t="str">
        <f t="shared" si="32"/>
        <v>50M</v>
      </c>
      <c r="O229" s="9">
        <f>COUNTIFS(N$1:N229,"="&amp;N229,G$1:G229,"="&amp;G229)-1</f>
        <v>36</v>
      </c>
      <c r="P229" s="10">
        <f t="shared" si="33"/>
        <v>0</v>
      </c>
      <c r="Q229" s="11">
        <f t="shared" si="34"/>
        <v>1</v>
      </c>
      <c r="R229" s="4" t="str">
        <f t="shared" si="37"/>
        <v>50M</v>
      </c>
      <c r="S229" t="str">
        <f t="shared" si="35"/>
        <v>50M</v>
      </c>
      <c r="T229" s="1">
        <f t="shared" si="38"/>
        <v>0</v>
      </c>
      <c r="U229">
        <f t="shared" si="36"/>
        <v>1</v>
      </c>
    </row>
    <row r="230" spans="1:21">
      <c r="D230">
        <v>3</v>
      </c>
      <c r="E230">
        <v>1</v>
      </c>
      <c r="F230">
        <v>952</v>
      </c>
      <c r="G230" t="s">
        <v>127</v>
      </c>
      <c r="H230" t="s">
        <v>1</v>
      </c>
      <c r="I230" t="s">
        <v>108</v>
      </c>
      <c r="J230" t="s">
        <v>17</v>
      </c>
      <c r="K230" s="14">
        <v>8.3000000000000007</v>
      </c>
      <c r="L230" s="1" t="str">
        <f t="shared" si="30"/>
        <v>ok</v>
      </c>
      <c r="M230" s="1" t="str">
        <f t="shared" si="31"/>
        <v>ok</v>
      </c>
      <c r="N230" t="str">
        <f t="shared" si="32"/>
        <v>50M</v>
      </c>
      <c r="O230" s="9">
        <f>COUNTIFS(N$1:N230,"="&amp;N230,G$1:G230,"="&amp;G230)-1</f>
        <v>0</v>
      </c>
      <c r="P230" s="10">
        <f t="shared" si="33"/>
        <v>8.3000000000000007</v>
      </c>
      <c r="Q230" s="11">
        <f t="shared" si="34"/>
        <v>1</v>
      </c>
      <c r="R230" s="4" t="str">
        <f t="shared" si="37"/>
        <v>50M</v>
      </c>
      <c r="S230" t="str">
        <f t="shared" si="35"/>
        <v>Isaac Ford50M</v>
      </c>
      <c r="T230" s="1">
        <f t="shared" si="38"/>
        <v>8.3000000000000007</v>
      </c>
      <c r="U230">
        <f t="shared" si="36"/>
        <v>2</v>
      </c>
    </row>
    <row r="231" spans="1:21">
      <c r="D231">
        <v>3</v>
      </c>
      <c r="E231">
        <v>2</v>
      </c>
      <c r="F231">
        <v>18</v>
      </c>
      <c r="G231" t="s">
        <v>134</v>
      </c>
      <c r="H231" t="s">
        <v>1</v>
      </c>
      <c r="I231" t="s">
        <v>108</v>
      </c>
      <c r="J231" t="s">
        <v>10</v>
      </c>
      <c r="K231" s="14">
        <v>9.3000000000000007</v>
      </c>
      <c r="L231" s="1" t="str">
        <f t="shared" si="30"/>
        <v>ok</v>
      </c>
      <c r="M231" s="1" t="str">
        <f t="shared" si="31"/>
        <v>ok</v>
      </c>
      <c r="N231" t="str">
        <f t="shared" si="32"/>
        <v>50M</v>
      </c>
      <c r="O231" s="9">
        <f>COUNTIFS(N$1:N231,"="&amp;N231,G$1:G231,"="&amp;G231)-1</f>
        <v>1</v>
      </c>
      <c r="P231" s="10">
        <f t="shared" si="33"/>
        <v>9.3001000000000005</v>
      </c>
      <c r="Q231" s="11">
        <f t="shared" si="34"/>
        <v>2</v>
      </c>
      <c r="R231" s="4" t="str">
        <f t="shared" si="37"/>
        <v>50MSlower</v>
      </c>
      <c r="S231" t="str">
        <f t="shared" si="35"/>
        <v>Luca McMullen50MSlower</v>
      </c>
      <c r="T231" s="1">
        <f t="shared" si="38"/>
        <v>9.3000000000000007</v>
      </c>
      <c r="U231">
        <f t="shared" si="36"/>
        <v>7</v>
      </c>
    </row>
    <row r="232" spans="1:21">
      <c r="D232">
        <v>3</v>
      </c>
      <c r="E232">
        <v>3</v>
      </c>
      <c r="F232">
        <v>1000</v>
      </c>
      <c r="G232" t="s">
        <v>133</v>
      </c>
      <c r="H232" t="s">
        <v>1</v>
      </c>
      <c r="I232" t="s">
        <v>108</v>
      </c>
      <c r="J232" t="s">
        <v>62</v>
      </c>
      <c r="K232" s="14">
        <v>9.4</v>
      </c>
      <c r="L232" s="1" t="str">
        <f t="shared" si="30"/>
        <v>ok</v>
      </c>
      <c r="M232" s="1" t="str">
        <f t="shared" si="31"/>
        <v>ok</v>
      </c>
      <c r="N232" t="str">
        <f t="shared" si="32"/>
        <v>50M</v>
      </c>
      <c r="O232" s="9">
        <f>COUNTIFS(N$1:N232,"="&amp;N232,G$1:G232,"="&amp;G232)-1</f>
        <v>1</v>
      </c>
      <c r="P232" s="10">
        <f t="shared" si="33"/>
        <v>9.4001000000000001</v>
      </c>
      <c r="Q232" s="11">
        <f t="shared" si="34"/>
        <v>1</v>
      </c>
      <c r="R232" s="4" t="str">
        <f t="shared" si="37"/>
        <v>50M</v>
      </c>
      <c r="S232" t="str">
        <f t="shared" si="35"/>
        <v>Billy Fielding50M</v>
      </c>
      <c r="T232" s="1">
        <f t="shared" si="38"/>
        <v>9.4</v>
      </c>
      <c r="U232">
        <f t="shared" si="36"/>
        <v>9</v>
      </c>
    </row>
    <row r="233" spans="1:21">
      <c r="L233" s="1" t="str">
        <f t="shared" si="30"/>
        <v>blank</v>
      </c>
      <c r="M233" s="1" t="str">
        <f t="shared" si="31"/>
        <v>blank</v>
      </c>
      <c r="N233" t="str">
        <f t="shared" si="32"/>
        <v>50M</v>
      </c>
      <c r="O233" s="9">
        <f>COUNTIFS(N$1:N233,"="&amp;N233,G$1:G233,"="&amp;G233)-1</f>
        <v>37</v>
      </c>
      <c r="P233" s="10">
        <f t="shared" si="33"/>
        <v>0</v>
      </c>
      <c r="Q233" s="11">
        <f t="shared" si="34"/>
        <v>1</v>
      </c>
      <c r="R233" s="4" t="str">
        <f t="shared" si="37"/>
        <v>50M</v>
      </c>
      <c r="S233" t="str">
        <f t="shared" si="35"/>
        <v>50M</v>
      </c>
      <c r="T233" s="1">
        <f t="shared" si="38"/>
        <v>0</v>
      </c>
      <c r="U233">
        <f t="shared" si="36"/>
        <v>1</v>
      </c>
    </row>
    <row r="234" spans="1:21">
      <c r="A234" t="s">
        <v>65</v>
      </c>
      <c r="B234" t="s">
        <v>28</v>
      </c>
      <c r="C234" t="s">
        <v>195</v>
      </c>
      <c r="D234">
        <v>1</v>
      </c>
      <c r="E234">
        <v>1</v>
      </c>
      <c r="F234">
        <v>199</v>
      </c>
      <c r="G234" t="s">
        <v>67</v>
      </c>
      <c r="H234" t="s">
        <v>28</v>
      </c>
      <c r="I234" t="s">
        <v>65</v>
      </c>
      <c r="J234" t="s">
        <v>68</v>
      </c>
      <c r="K234" s="14">
        <v>8.5</v>
      </c>
      <c r="L234" s="1" t="str">
        <f t="shared" si="30"/>
        <v>ok</v>
      </c>
      <c r="M234" s="1" t="str">
        <f t="shared" si="31"/>
        <v>ok</v>
      </c>
      <c r="N234" t="str">
        <f t="shared" si="32"/>
        <v>50M</v>
      </c>
      <c r="O234" s="9">
        <f>COUNTIFS(N$1:N234,"="&amp;N234,G$1:G234,"="&amp;G234)-1</f>
        <v>1</v>
      </c>
      <c r="P234" s="10">
        <f t="shared" si="33"/>
        <v>8.5000999999999998</v>
      </c>
      <c r="Q234" s="11">
        <f t="shared" si="34"/>
        <v>2</v>
      </c>
      <c r="R234" s="4" t="str">
        <f t="shared" si="37"/>
        <v>50MSlower</v>
      </c>
      <c r="S234" t="str">
        <f t="shared" si="35"/>
        <v>Lucy Hird50MSlower</v>
      </c>
      <c r="T234" s="1">
        <f t="shared" si="38"/>
        <v>8.5</v>
      </c>
      <c r="U234">
        <f t="shared" si="36"/>
        <v>2</v>
      </c>
    </row>
    <row r="235" spans="1:21">
      <c r="D235">
        <v>1</v>
      </c>
      <c r="E235">
        <v>2</v>
      </c>
      <c r="F235">
        <v>197</v>
      </c>
      <c r="G235" t="s">
        <v>64</v>
      </c>
      <c r="H235" t="s">
        <v>28</v>
      </c>
      <c r="I235" t="s">
        <v>65</v>
      </c>
      <c r="J235" t="s">
        <v>3</v>
      </c>
      <c r="K235" s="14">
        <v>8.8000000000000007</v>
      </c>
      <c r="L235" s="1" t="str">
        <f t="shared" si="30"/>
        <v>ok</v>
      </c>
      <c r="M235" s="1" t="str">
        <f t="shared" si="31"/>
        <v>ok</v>
      </c>
      <c r="N235" t="str">
        <f t="shared" si="32"/>
        <v>50M</v>
      </c>
      <c r="O235" s="9">
        <f>COUNTIFS(N$1:N235,"="&amp;N235,G$1:G235,"="&amp;G235)-1</f>
        <v>1</v>
      </c>
      <c r="P235" s="10">
        <f t="shared" si="33"/>
        <v>8.8001000000000005</v>
      </c>
      <c r="Q235" s="11">
        <f t="shared" si="34"/>
        <v>2</v>
      </c>
      <c r="R235" s="4" t="str">
        <f t="shared" si="37"/>
        <v>50MSlower</v>
      </c>
      <c r="S235" t="str">
        <f t="shared" si="35"/>
        <v>Connie Johnson50MSlower</v>
      </c>
      <c r="T235" s="1">
        <f t="shared" si="38"/>
        <v>8.8000000000000007</v>
      </c>
      <c r="U235">
        <f t="shared" si="36"/>
        <v>3</v>
      </c>
    </row>
    <row r="236" spans="1:21">
      <c r="D236">
        <v>1</v>
      </c>
      <c r="E236">
        <v>3</v>
      </c>
      <c r="F236">
        <v>969</v>
      </c>
      <c r="G236" t="s">
        <v>74</v>
      </c>
      <c r="H236" t="s">
        <v>28</v>
      </c>
      <c r="I236" t="s">
        <v>65</v>
      </c>
      <c r="J236" t="s">
        <v>10</v>
      </c>
      <c r="K236" s="14">
        <v>9.5</v>
      </c>
      <c r="L236" s="1" t="str">
        <f t="shared" si="30"/>
        <v>ok</v>
      </c>
      <c r="M236" s="1" t="str">
        <f t="shared" si="31"/>
        <v>ok</v>
      </c>
      <c r="N236" t="str">
        <f t="shared" si="32"/>
        <v>50M</v>
      </c>
      <c r="O236" s="9">
        <f>COUNTIFS(N$1:N236,"="&amp;N236,G$1:G236,"="&amp;G236)-1</f>
        <v>1</v>
      </c>
      <c r="P236" s="10">
        <f t="shared" si="33"/>
        <v>9.5000999999999998</v>
      </c>
      <c r="Q236" s="11">
        <f t="shared" si="34"/>
        <v>1</v>
      </c>
      <c r="R236" s="4" t="str">
        <f t="shared" si="37"/>
        <v>50M</v>
      </c>
      <c r="S236" t="str">
        <f t="shared" si="35"/>
        <v>Ruby Townsend50M</v>
      </c>
      <c r="T236" s="1">
        <f t="shared" si="38"/>
        <v>9.5</v>
      </c>
      <c r="U236">
        <f t="shared" si="36"/>
        <v>19</v>
      </c>
    </row>
    <row r="237" spans="1:21">
      <c r="L237" s="1" t="str">
        <f t="shared" si="30"/>
        <v>blank</v>
      </c>
      <c r="M237" s="1" t="str">
        <f t="shared" si="31"/>
        <v>blank</v>
      </c>
      <c r="N237" t="str">
        <f t="shared" si="32"/>
        <v>50M</v>
      </c>
      <c r="O237" s="9">
        <f>COUNTIFS(N$1:N237,"="&amp;N237,G$1:G237,"="&amp;G237)-1</f>
        <v>38</v>
      </c>
      <c r="P237" s="10">
        <f t="shared" si="33"/>
        <v>0</v>
      </c>
      <c r="Q237" s="11">
        <f t="shared" si="34"/>
        <v>1</v>
      </c>
      <c r="R237" s="4" t="str">
        <f t="shared" si="37"/>
        <v>50M</v>
      </c>
      <c r="S237" t="str">
        <f t="shared" si="35"/>
        <v>50M</v>
      </c>
      <c r="T237" s="1">
        <f t="shared" si="38"/>
        <v>0</v>
      </c>
      <c r="U237">
        <f t="shared" si="36"/>
        <v>1</v>
      </c>
    </row>
    <row r="238" spans="1:21">
      <c r="D238">
        <v>2</v>
      </c>
      <c r="E238">
        <v>1</v>
      </c>
      <c r="F238">
        <v>46</v>
      </c>
      <c r="G238" t="s">
        <v>69</v>
      </c>
      <c r="H238" t="s">
        <v>28</v>
      </c>
      <c r="I238" t="s">
        <v>65</v>
      </c>
      <c r="J238" t="s">
        <v>10</v>
      </c>
      <c r="K238" s="14">
        <v>8.1999999999999993</v>
      </c>
      <c r="L238" s="1" t="str">
        <f t="shared" si="30"/>
        <v>ok</v>
      </c>
      <c r="M238" s="1" t="str">
        <f t="shared" si="31"/>
        <v>ok</v>
      </c>
      <c r="N238" t="str">
        <f t="shared" si="32"/>
        <v>50M</v>
      </c>
      <c r="O238" s="9">
        <f>COUNTIFS(N$1:N238,"="&amp;N238,G$1:G238,"="&amp;G238)-1</f>
        <v>1</v>
      </c>
      <c r="P238" s="10">
        <f t="shared" si="33"/>
        <v>8.2000999999999991</v>
      </c>
      <c r="Q238" s="11">
        <f t="shared" si="34"/>
        <v>2</v>
      </c>
      <c r="R238" s="4" t="str">
        <f t="shared" si="37"/>
        <v>50MSlower</v>
      </c>
      <c r="S238" t="str">
        <f t="shared" si="35"/>
        <v>Ezzie Yansaneh50MSlower</v>
      </c>
      <c r="T238" s="1">
        <f t="shared" si="38"/>
        <v>8.1999999999999993</v>
      </c>
      <c r="U238">
        <f t="shared" si="36"/>
        <v>1</v>
      </c>
    </row>
    <row r="239" spans="1:21">
      <c r="D239">
        <v>2</v>
      </c>
      <c r="E239">
        <v>2</v>
      </c>
      <c r="F239">
        <v>972</v>
      </c>
      <c r="G239" t="s">
        <v>142</v>
      </c>
      <c r="H239" t="s">
        <v>28</v>
      </c>
      <c r="I239" t="s">
        <v>65</v>
      </c>
      <c r="J239" t="s">
        <v>143</v>
      </c>
      <c r="K239" s="14">
        <v>9</v>
      </c>
      <c r="L239" s="1" t="str">
        <f t="shared" si="30"/>
        <v>ok</v>
      </c>
      <c r="M239" s="1" t="str">
        <f t="shared" si="31"/>
        <v>ok</v>
      </c>
      <c r="N239" t="str">
        <f t="shared" si="32"/>
        <v>50M</v>
      </c>
      <c r="O239" s="9">
        <f>COUNTIFS(N$1:N239,"="&amp;N239,G$1:G239,"="&amp;G239)-1</f>
        <v>1</v>
      </c>
      <c r="P239" s="10">
        <f t="shared" si="33"/>
        <v>9.0000999999999998</v>
      </c>
      <c r="Q239" s="11">
        <f t="shared" si="34"/>
        <v>2</v>
      </c>
      <c r="R239" s="4" t="str">
        <f t="shared" si="37"/>
        <v>50MSlower</v>
      </c>
      <c r="S239" t="str">
        <f t="shared" si="35"/>
        <v>Gabi Lauce50MSlower</v>
      </c>
      <c r="T239" s="1">
        <f t="shared" si="38"/>
        <v>9</v>
      </c>
      <c r="U239">
        <f t="shared" si="36"/>
        <v>4</v>
      </c>
    </row>
    <row r="240" spans="1:21">
      <c r="D240">
        <v>2</v>
      </c>
      <c r="E240">
        <v>3</v>
      </c>
      <c r="F240">
        <v>916</v>
      </c>
      <c r="G240" t="s">
        <v>88</v>
      </c>
      <c r="H240" t="s">
        <v>28</v>
      </c>
      <c r="I240" t="s">
        <v>65</v>
      </c>
      <c r="J240" t="s">
        <v>17</v>
      </c>
      <c r="K240" s="14">
        <v>9.1</v>
      </c>
      <c r="L240" s="1" t="str">
        <f t="shared" si="30"/>
        <v>ok</v>
      </c>
      <c r="M240" s="1" t="str">
        <f t="shared" si="31"/>
        <v>ok</v>
      </c>
      <c r="N240" t="str">
        <f t="shared" si="32"/>
        <v>50M</v>
      </c>
      <c r="O240" s="9">
        <f>COUNTIFS(N$1:N240,"="&amp;N240,G$1:G240,"="&amp;G240)-1</f>
        <v>1</v>
      </c>
      <c r="P240" s="10">
        <f t="shared" si="33"/>
        <v>9.1000999999999994</v>
      </c>
      <c r="Q240" s="11">
        <f t="shared" si="34"/>
        <v>2</v>
      </c>
      <c r="R240" s="4" t="str">
        <f t="shared" si="37"/>
        <v>50MSlower</v>
      </c>
      <c r="S240" t="str">
        <f t="shared" si="35"/>
        <v>Hannah Adam50MSlower</v>
      </c>
      <c r="T240" s="1">
        <f t="shared" si="38"/>
        <v>9.1</v>
      </c>
      <c r="U240">
        <f t="shared" si="36"/>
        <v>5</v>
      </c>
    </row>
    <row r="241" spans="1:21">
      <c r="L241" s="1" t="str">
        <f t="shared" si="30"/>
        <v>blank</v>
      </c>
      <c r="M241" s="1" t="str">
        <f t="shared" si="31"/>
        <v>blank</v>
      </c>
      <c r="N241" t="str">
        <f t="shared" si="32"/>
        <v>50M</v>
      </c>
      <c r="O241" s="9">
        <f>COUNTIFS(N$1:N241,"="&amp;N241,G$1:G241,"="&amp;G241)-1</f>
        <v>39</v>
      </c>
      <c r="P241" s="10">
        <f t="shared" si="33"/>
        <v>0</v>
      </c>
      <c r="Q241" s="11">
        <f t="shared" si="34"/>
        <v>1</v>
      </c>
      <c r="R241" s="4" t="str">
        <f t="shared" si="37"/>
        <v>50M</v>
      </c>
      <c r="S241" t="str">
        <f t="shared" si="35"/>
        <v>50M</v>
      </c>
      <c r="T241" s="1">
        <f t="shared" si="38"/>
        <v>0</v>
      </c>
      <c r="U241">
        <f t="shared" si="36"/>
        <v>1</v>
      </c>
    </row>
    <row r="242" spans="1:21">
      <c r="A242" t="s">
        <v>16</v>
      </c>
      <c r="B242" t="s">
        <v>28</v>
      </c>
      <c r="C242" t="s">
        <v>195</v>
      </c>
      <c r="D242">
        <v>1</v>
      </c>
      <c r="E242">
        <v>1</v>
      </c>
      <c r="F242">
        <v>934</v>
      </c>
      <c r="G242" t="s">
        <v>107</v>
      </c>
      <c r="H242" t="s">
        <v>28</v>
      </c>
      <c r="I242" t="s">
        <v>108</v>
      </c>
      <c r="J242" t="s">
        <v>62</v>
      </c>
      <c r="K242" s="14">
        <v>8.1</v>
      </c>
      <c r="L242" s="1" t="str">
        <f t="shared" si="30"/>
        <v>ok</v>
      </c>
      <c r="M242" s="1" t="str">
        <f t="shared" si="31"/>
        <v>ok</v>
      </c>
      <c r="N242" t="str">
        <f t="shared" si="32"/>
        <v>50M</v>
      </c>
      <c r="O242" s="9">
        <f>COUNTIFS(N$1:N242,"="&amp;N242,G$1:G242,"="&amp;G242)-1</f>
        <v>1</v>
      </c>
      <c r="P242" s="10">
        <f t="shared" si="33"/>
        <v>8.1000999999999994</v>
      </c>
      <c r="Q242" s="11">
        <f t="shared" si="34"/>
        <v>2</v>
      </c>
      <c r="R242" s="4" t="str">
        <f t="shared" si="37"/>
        <v>50MSlower</v>
      </c>
      <c r="S242" t="str">
        <f t="shared" si="35"/>
        <v>Maisie Holdsworth50MSlower</v>
      </c>
      <c r="T242" s="1">
        <f t="shared" si="38"/>
        <v>8.1</v>
      </c>
      <c r="U242">
        <f t="shared" si="36"/>
        <v>2</v>
      </c>
    </row>
    <row r="243" spans="1:21">
      <c r="D243">
        <v>1</v>
      </c>
      <c r="E243">
        <v>2</v>
      </c>
      <c r="F243">
        <v>940</v>
      </c>
      <c r="G243" t="s">
        <v>114</v>
      </c>
      <c r="H243" t="s">
        <v>28</v>
      </c>
      <c r="I243" t="s">
        <v>108</v>
      </c>
      <c r="J243" t="s">
        <v>33</v>
      </c>
      <c r="K243" s="14">
        <v>8.1999999999999993</v>
      </c>
      <c r="L243" s="1" t="str">
        <f t="shared" si="30"/>
        <v>ok</v>
      </c>
      <c r="M243" s="1" t="str">
        <f t="shared" si="31"/>
        <v>ok</v>
      </c>
      <c r="N243" t="str">
        <f t="shared" si="32"/>
        <v>50M</v>
      </c>
      <c r="O243" s="9">
        <f>COUNTIFS(N$1:N243,"="&amp;N243,G$1:G243,"="&amp;G243)-1</f>
        <v>1</v>
      </c>
      <c r="P243" s="10">
        <f t="shared" si="33"/>
        <v>8.2000999999999991</v>
      </c>
      <c r="Q243" s="11">
        <f t="shared" si="34"/>
        <v>2</v>
      </c>
      <c r="R243" s="4" t="str">
        <f t="shared" si="37"/>
        <v>50MSlower</v>
      </c>
      <c r="S243" t="str">
        <f t="shared" si="35"/>
        <v>Emily Coote50MSlower</v>
      </c>
      <c r="T243" s="1">
        <f t="shared" si="38"/>
        <v>8.1999999999999993</v>
      </c>
      <c r="U243">
        <f t="shared" si="36"/>
        <v>3</v>
      </c>
    </row>
    <row r="244" spans="1:21">
      <c r="D244">
        <v>1</v>
      </c>
      <c r="E244">
        <v>3</v>
      </c>
      <c r="F244">
        <v>998</v>
      </c>
      <c r="G244" t="s">
        <v>159</v>
      </c>
      <c r="H244" t="s">
        <v>28</v>
      </c>
      <c r="I244" t="s">
        <v>108</v>
      </c>
      <c r="J244" t="s">
        <v>10</v>
      </c>
      <c r="K244" s="14">
        <v>8.8000000000000007</v>
      </c>
      <c r="L244" s="1" t="str">
        <f t="shared" si="30"/>
        <v>ok</v>
      </c>
      <c r="M244" s="1" t="str">
        <f t="shared" si="31"/>
        <v>ok</v>
      </c>
      <c r="N244" t="str">
        <f t="shared" si="32"/>
        <v>50M</v>
      </c>
      <c r="O244" s="9">
        <f>COUNTIFS(N$1:N244,"="&amp;N244,G$1:G244,"="&amp;G244)-1</f>
        <v>1</v>
      </c>
      <c r="P244" s="10">
        <f t="shared" si="33"/>
        <v>8.8001000000000005</v>
      </c>
      <c r="Q244" s="11">
        <f t="shared" si="34"/>
        <v>2</v>
      </c>
      <c r="R244" s="4" t="str">
        <f t="shared" si="37"/>
        <v>50MSlower</v>
      </c>
      <c r="S244" t="str">
        <f t="shared" si="35"/>
        <v>Charlotte Ashwell50MSlower</v>
      </c>
      <c r="T244" s="1">
        <f t="shared" si="38"/>
        <v>8.8000000000000007</v>
      </c>
      <c r="U244">
        <f t="shared" si="36"/>
        <v>4</v>
      </c>
    </row>
    <row r="245" spans="1:21">
      <c r="D245">
        <v>1</v>
      </c>
      <c r="E245">
        <v>4</v>
      </c>
      <c r="F245">
        <v>978</v>
      </c>
      <c r="G245" t="s">
        <v>149</v>
      </c>
      <c r="H245" t="s">
        <v>28</v>
      </c>
      <c r="I245" t="s">
        <v>108</v>
      </c>
      <c r="J245" t="s">
        <v>17</v>
      </c>
      <c r="K245" s="14">
        <v>9</v>
      </c>
      <c r="L245" s="1" t="str">
        <f t="shared" si="30"/>
        <v>ok</v>
      </c>
      <c r="M245" s="1" t="str">
        <f t="shared" si="31"/>
        <v>ok</v>
      </c>
      <c r="N245" t="str">
        <f t="shared" si="32"/>
        <v>50M</v>
      </c>
      <c r="O245" s="9">
        <f>COUNTIFS(N$1:N245,"="&amp;N245,G$1:G245,"="&amp;G245)-1</f>
        <v>1</v>
      </c>
      <c r="P245" s="10">
        <f t="shared" si="33"/>
        <v>9.0000999999999998</v>
      </c>
      <c r="Q245" s="11">
        <f t="shared" si="34"/>
        <v>2</v>
      </c>
      <c r="R245" s="4" t="str">
        <f t="shared" si="37"/>
        <v>50MSlower</v>
      </c>
      <c r="S245" t="str">
        <f t="shared" si="35"/>
        <v>Appolonia Sagar Inweregbu50MSlower</v>
      </c>
      <c r="T245" s="1">
        <f t="shared" si="38"/>
        <v>9</v>
      </c>
      <c r="U245">
        <f t="shared" si="36"/>
        <v>6</v>
      </c>
    </row>
  </sheetData>
  <autoFilter ref="A1:X245" xr:uid="{008774E5-D3A7-49C2-9739-E69159F15DDC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F9EC-CC2D-4ED8-9F50-A4B62366DCD9}">
  <dimension ref="A1:P152"/>
  <sheetViews>
    <sheetView workbookViewId="0">
      <selection activeCell="F31" sqref="F31"/>
    </sheetView>
  </sheetViews>
  <sheetFormatPr defaultRowHeight="14.4"/>
  <cols>
    <col min="1" max="1" width="4.21875" bestFit="1" customWidth="1"/>
    <col min="2" max="2" width="2.44140625" bestFit="1" customWidth="1"/>
    <col min="3" max="3" width="9.33203125" bestFit="1" customWidth="1"/>
    <col min="4" max="4" width="7.21875" bestFit="1" customWidth="1"/>
    <col min="5" max="5" width="9.77734375" bestFit="1" customWidth="1"/>
    <col min="6" max="6" width="22.88671875" bestFit="1" customWidth="1"/>
    <col min="7" max="7" width="6.33203125" bestFit="1" customWidth="1"/>
    <col min="8" max="8" width="6.21875" bestFit="1" customWidth="1"/>
    <col min="9" max="9" width="27.5546875" bestFit="1" customWidth="1"/>
    <col min="10" max="10" width="6.5546875" style="1" bestFit="1" customWidth="1"/>
    <col min="11" max="12" width="8.88671875" style="1"/>
    <col min="13" max="13" width="9.33203125" bestFit="1" customWidth="1"/>
    <col min="14" max="14" width="24.21875" customWidth="1"/>
    <col min="15" max="15" width="8.88671875" style="2"/>
  </cols>
  <sheetData>
    <row r="1" spans="1:16">
      <c r="D1" t="s">
        <v>163</v>
      </c>
      <c r="E1" t="s">
        <v>162</v>
      </c>
      <c r="F1" t="s">
        <v>161</v>
      </c>
      <c r="G1" t="s">
        <v>164</v>
      </c>
      <c r="H1" t="s">
        <v>165</v>
      </c>
      <c r="I1" t="s">
        <v>166</v>
      </c>
      <c r="J1" s="1" t="s">
        <v>167</v>
      </c>
      <c r="K1" s="1" t="s">
        <v>179</v>
      </c>
      <c r="L1" s="1" t="s">
        <v>180</v>
      </c>
      <c r="M1" s="1" t="s">
        <v>196</v>
      </c>
      <c r="N1" s="1" t="s">
        <v>197</v>
      </c>
      <c r="O1" s="2" t="s">
        <v>198</v>
      </c>
      <c r="P1" s="1" t="s">
        <v>199</v>
      </c>
    </row>
    <row r="2" spans="1:16">
      <c r="A2" t="s">
        <v>65</v>
      </c>
      <c r="B2" t="s">
        <v>28</v>
      </c>
      <c r="C2" t="s">
        <v>168</v>
      </c>
      <c r="D2">
        <v>1</v>
      </c>
      <c r="E2">
        <v>988</v>
      </c>
      <c r="F2" t="s">
        <v>77</v>
      </c>
      <c r="G2" t="s">
        <v>28</v>
      </c>
      <c r="H2" t="s">
        <v>65</v>
      </c>
      <c r="I2" t="s">
        <v>37</v>
      </c>
      <c r="J2" s="1">
        <v>4.43</v>
      </c>
      <c r="K2" s="1" t="str">
        <f t="shared" ref="K2:K33" si="0">IF(F2="","blank",IF(ISNA(VLOOKUP(F2,Entry_names,1,FALSE)),"error","ok"))</f>
        <v>ok</v>
      </c>
      <c r="L2" s="1" t="str">
        <f t="shared" ref="L2:L33" si="1">IF(F2="","blank",IF(VLOOKUP(F2,Entry_names,20,FALSE)=H2,"ok","error"))</f>
        <v>ok</v>
      </c>
      <c r="M2" t="str">
        <f t="shared" ref="M2:M33" si="2">IF(C2="",M1,C2)</f>
        <v>Long Jump</v>
      </c>
      <c r="N2" t="str">
        <f t="shared" ref="N2:N33" si="3">F2&amp;M2</f>
        <v>Summer BiggsLong Jump</v>
      </c>
      <c r="O2" s="2">
        <f t="shared" ref="O2:O33" si="4">IF(AND(J2=J1,D2&lt;&gt;D1),O1-0.0001,J2)</f>
        <v>4.43</v>
      </c>
      <c r="P2">
        <f t="shared" ref="P2:P33" si="5">COUNTIFS(G$1:G$1000,"="&amp;G2,H$1:H$1000,"="&amp;H2,M$1:M$1000,"="&amp;M2,O$1:O$1000,"&gt;"&amp;O2)+1</f>
        <v>1</v>
      </c>
    </row>
    <row r="3" spans="1:16">
      <c r="D3">
        <v>2</v>
      </c>
      <c r="E3">
        <v>993</v>
      </c>
      <c r="F3" t="s">
        <v>81</v>
      </c>
      <c r="G3" t="s">
        <v>28</v>
      </c>
      <c r="H3" t="s">
        <v>65</v>
      </c>
      <c r="I3" t="s">
        <v>82</v>
      </c>
      <c r="J3" s="1">
        <v>4.3</v>
      </c>
      <c r="K3" s="1" t="str">
        <f t="shared" si="0"/>
        <v>ok</v>
      </c>
      <c r="L3" s="1" t="str">
        <f t="shared" si="1"/>
        <v>ok</v>
      </c>
      <c r="M3" t="str">
        <f t="shared" si="2"/>
        <v>Long Jump</v>
      </c>
      <c r="N3" t="str">
        <f t="shared" si="3"/>
        <v>Essie McGarrigleLong Jump</v>
      </c>
      <c r="O3" s="2">
        <f t="shared" si="4"/>
        <v>4.3</v>
      </c>
      <c r="P3">
        <f t="shared" si="5"/>
        <v>2</v>
      </c>
    </row>
    <row r="4" spans="1:16">
      <c r="D4">
        <v>3</v>
      </c>
      <c r="E4">
        <v>46</v>
      </c>
      <c r="F4" t="s">
        <v>69</v>
      </c>
      <c r="G4" t="s">
        <v>28</v>
      </c>
      <c r="H4" t="s">
        <v>65</v>
      </c>
      <c r="I4" t="s">
        <v>10</v>
      </c>
      <c r="J4" s="1">
        <v>4.18</v>
      </c>
      <c r="K4" s="1" t="str">
        <f t="shared" si="0"/>
        <v>ok</v>
      </c>
      <c r="L4" s="1" t="str">
        <f t="shared" si="1"/>
        <v>ok</v>
      </c>
      <c r="M4" t="str">
        <f t="shared" si="2"/>
        <v>Long Jump</v>
      </c>
      <c r="N4" t="str">
        <f t="shared" si="3"/>
        <v>Ezzie YansanehLong Jump</v>
      </c>
      <c r="O4" s="2">
        <f t="shared" si="4"/>
        <v>4.18</v>
      </c>
      <c r="P4">
        <f t="shared" si="5"/>
        <v>3</v>
      </c>
    </row>
    <row r="5" spans="1:16">
      <c r="D5">
        <v>4</v>
      </c>
      <c r="E5">
        <v>918</v>
      </c>
      <c r="F5" t="s">
        <v>90</v>
      </c>
      <c r="G5" t="s">
        <v>28</v>
      </c>
      <c r="H5" t="s">
        <v>65</v>
      </c>
      <c r="I5" t="s">
        <v>12</v>
      </c>
      <c r="J5" s="1">
        <v>4.17</v>
      </c>
      <c r="K5" s="1" t="str">
        <f t="shared" si="0"/>
        <v>ok</v>
      </c>
      <c r="L5" s="1" t="str">
        <f t="shared" si="1"/>
        <v>ok</v>
      </c>
      <c r="M5" t="str">
        <f t="shared" si="2"/>
        <v>Long Jump</v>
      </c>
      <c r="N5" t="str">
        <f t="shared" si="3"/>
        <v>Sophie WatkinsLong Jump</v>
      </c>
      <c r="O5" s="2">
        <f t="shared" si="4"/>
        <v>4.17</v>
      </c>
      <c r="P5">
        <f t="shared" si="5"/>
        <v>4</v>
      </c>
    </row>
    <row r="6" spans="1:16">
      <c r="D6">
        <v>5</v>
      </c>
      <c r="E6">
        <v>902</v>
      </c>
      <c r="F6" t="s">
        <v>72</v>
      </c>
      <c r="G6" t="s">
        <v>28</v>
      </c>
      <c r="H6" t="s">
        <v>65</v>
      </c>
      <c r="I6" t="s">
        <v>17</v>
      </c>
      <c r="J6" s="1">
        <v>4.13</v>
      </c>
      <c r="K6" s="1" t="str">
        <f t="shared" si="0"/>
        <v>ok</v>
      </c>
      <c r="L6" s="1" t="str">
        <f t="shared" si="1"/>
        <v>ok</v>
      </c>
      <c r="M6" t="str">
        <f t="shared" si="2"/>
        <v>Long Jump</v>
      </c>
      <c r="N6" t="str">
        <f t="shared" si="3"/>
        <v>Grace TorossianLong Jump</v>
      </c>
      <c r="O6" s="2">
        <f t="shared" si="4"/>
        <v>4.13</v>
      </c>
      <c r="P6">
        <f t="shared" si="5"/>
        <v>5</v>
      </c>
    </row>
    <row r="7" spans="1:16">
      <c r="D7">
        <v>6</v>
      </c>
      <c r="E7">
        <v>908</v>
      </c>
      <c r="F7" t="s">
        <v>78</v>
      </c>
      <c r="G7" t="s">
        <v>28</v>
      </c>
      <c r="H7" t="s">
        <v>65</v>
      </c>
      <c r="I7" t="s">
        <v>79</v>
      </c>
      <c r="J7" s="1">
        <v>3.97</v>
      </c>
      <c r="K7" s="1" t="str">
        <f>IF(F7="","blank",IF(ISNA(VLOOKUP(F7,Entry_names,1,FALSE)),"error","ok"))</f>
        <v>ok</v>
      </c>
      <c r="L7" s="1" t="str">
        <f t="shared" si="1"/>
        <v>ok</v>
      </c>
      <c r="M7" t="str">
        <f>IF(C7="",M6,C7)</f>
        <v>Long Jump</v>
      </c>
      <c r="N7" t="str">
        <f>F7&amp;M7</f>
        <v>Amelie ColeLong Jump</v>
      </c>
      <c r="O7" s="2">
        <f>IF(AND(J7=J6,D7&lt;&gt;D6),O6-0.0001,J7)</f>
        <v>3.97</v>
      </c>
      <c r="P7">
        <f>COUNTIFS(G$1:G$1000,"="&amp;G7,H$1:H$1000,"="&amp;H7,M$1:M$1000,"="&amp;M7,O$1:O$1000,"&gt;"&amp;O7)+1</f>
        <v>6</v>
      </c>
    </row>
    <row r="8" spans="1:16">
      <c r="D8">
        <v>7</v>
      </c>
      <c r="E8">
        <v>917</v>
      </c>
      <c r="F8" t="s">
        <v>89</v>
      </c>
      <c r="G8" t="s">
        <v>28</v>
      </c>
      <c r="H8" t="s">
        <v>65</v>
      </c>
      <c r="I8" t="s">
        <v>82</v>
      </c>
      <c r="J8" s="1">
        <v>3.94</v>
      </c>
      <c r="K8" s="1" t="str">
        <f>IF(F8="","blank",IF(ISNA(VLOOKUP(F8,Entry_names,1,FALSE)),"error","ok"))</f>
        <v>ok</v>
      </c>
      <c r="L8" s="1" t="str">
        <f t="shared" si="1"/>
        <v>ok</v>
      </c>
      <c r="M8" t="str">
        <f>IF(C8="",M7,C8)</f>
        <v>Long Jump</v>
      </c>
      <c r="N8" t="str">
        <f>F8&amp;M8</f>
        <v>Ava O'DriscollLong Jump</v>
      </c>
      <c r="O8" s="2">
        <f>IF(AND(J8=J7,D8&lt;&gt;D7),O7-0.0001,J8)</f>
        <v>3.94</v>
      </c>
      <c r="P8">
        <f>COUNTIFS(G$1:G$1000,"="&amp;G8,H$1:H$1000,"="&amp;H8,M$1:M$1000,"="&amp;M8,O$1:O$1000,"&gt;"&amp;O8)+1</f>
        <v>7</v>
      </c>
    </row>
    <row r="9" spans="1:16">
      <c r="D9">
        <v>8</v>
      </c>
      <c r="E9">
        <v>974</v>
      </c>
      <c r="F9" t="s">
        <v>145</v>
      </c>
      <c r="G9" t="s">
        <v>28</v>
      </c>
      <c r="H9" t="s">
        <v>65</v>
      </c>
      <c r="I9" t="s">
        <v>17</v>
      </c>
      <c r="J9" s="1">
        <v>3.88</v>
      </c>
      <c r="K9" s="1" t="str">
        <f>IF(F9="","blank",IF(ISNA(VLOOKUP(F9,Entry_names,1,FALSE)),"error","ok"))</f>
        <v>ok</v>
      </c>
      <c r="L9" s="1" t="str">
        <f t="shared" si="1"/>
        <v>ok</v>
      </c>
      <c r="M9" t="str">
        <f>IF(C9="",M8,C9)</f>
        <v>Long Jump</v>
      </c>
      <c r="N9" t="str">
        <f>F9&amp;M9</f>
        <v>Niamh ThorpeLong Jump</v>
      </c>
      <c r="O9" s="2">
        <f>IF(AND(J9=J8,D9&lt;&gt;D8),O8-0.0001,J9)</f>
        <v>3.88</v>
      </c>
      <c r="P9">
        <f>COUNTIFS(G$1:G$1000,"="&amp;G9,H$1:H$1000,"="&amp;H9,M$1:M$1000,"="&amp;M9,O$1:O$1000,"&gt;"&amp;O9)+1</f>
        <v>8</v>
      </c>
    </row>
    <row r="10" spans="1:16">
      <c r="D10">
        <v>9</v>
      </c>
      <c r="E10">
        <v>989</v>
      </c>
      <c r="F10" t="s">
        <v>87</v>
      </c>
      <c r="G10" t="s">
        <v>28</v>
      </c>
      <c r="H10" t="s">
        <v>65</v>
      </c>
      <c r="I10" t="s">
        <v>82</v>
      </c>
      <c r="J10" s="1">
        <v>3.8</v>
      </c>
      <c r="K10" s="1" t="str">
        <f>IF(F10="","blank",IF(ISNA(VLOOKUP(F10,Entry_names,1,FALSE)),"error","ok"))</f>
        <v>ok</v>
      </c>
      <c r="L10" s="1" t="str">
        <f t="shared" si="1"/>
        <v>ok</v>
      </c>
      <c r="M10" t="str">
        <f>IF(C10="",M9,C10)</f>
        <v>Long Jump</v>
      </c>
      <c r="N10" t="str">
        <f>F10&amp;M10</f>
        <v>Leticia De JongLong Jump</v>
      </c>
      <c r="O10" s="2">
        <f>IF(AND(J10=J9,D10&lt;&gt;D9),O9-0.0001,J10)</f>
        <v>3.8</v>
      </c>
      <c r="P10">
        <f>COUNTIFS(G$1:G$1000,"="&amp;G10,H$1:H$1000,"="&amp;H10,M$1:M$1000,"="&amp;M10,O$1:O$1000,"&gt;"&amp;O10)+1</f>
        <v>9</v>
      </c>
    </row>
    <row r="11" spans="1:16">
      <c r="D11">
        <v>10</v>
      </c>
      <c r="E11">
        <v>979</v>
      </c>
      <c r="F11" t="s">
        <v>150</v>
      </c>
      <c r="G11" t="s">
        <v>28</v>
      </c>
      <c r="H11" t="s">
        <v>65</v>
      </c>
      <c r="I11" t="s">
        <v>79</v>
      </c>
      <c r="J11" s="1">
        <v>3.71</v>
      </c>
      <c r="K11" s="1" t="str">
        <f t="shared" si="0"/>
        <v>ok</v>
      </c>
      <c r="L11" s="1" t="str">
        <f t="shared" si="1"/>
        <v>ok</v>
      </c>
      <c r="M11" t="str">
        <f t="shared" si="2"/>
        <v>Long Jump</v>
      </c>
      <c r="N11" t="str">
        <f t="shared" si="3"/>
        <v>Taryn OllettLong Jump</v>
      </c>
      <c r="O11" s="2">
        <f t="shared" si="4"/>
        <v>3.71</v>
      </c>
      <c r="P11">
        <f t="shared" si="5"/>
        <v>10</v>
      </c>
    </row>
    <row r="12" spans="1:16">
      <c r="D12">
        <v>11</v>
      </c>
      <c r="E12">
        <v>906</v>
      </c>
      <c r="F12" t="s">
        <v>76</v>
      </c>
      <c r="G12" t="s">
        <v>28</v>
      </c>
      <c r="H12" t="s">
        <v>65</v>
      </c>
      <c r="I12" t="s">
        <v>17</v>
      </c>
      <c r="J12" s="1">
        <v>3.69</v>
      </c>
      <c r="K12" s="1" t="str">
        <f t="shared" si="0"/>
        <v>ok</v>
      </c>
      <c r="L12" s="1" t="str">
        <f t="shared" si="1"/>
        <v>ok</v>
      </c>
      <c r="M12" t="str">
        <f t="shared" si="2"/>
        <v>Long Jump</v>
      </c>
      <c r="N12" t="str">
        <f t="shared" si="3"/>
        <v>Matilda ShawLong Jump</v>
      </c>
      <c r="O12" s="2">
        <f t="shared" si="4"/>
        <v>3.69</v>
      </c>
      <c r="P12">
        <f t="shared" si="5"/>
        <v>11</v>
      </c>
    </row>
    <row r="13" spans="1:16">
      <c r="D13">
        <v>12</v>
      </c>
      <c r="E13">
        <v>975</v>
      </c>
      <c r="F13" t="s">
        <v>146</v>
      </c>
      <c r="G13" t="s">
        <v>28</v>
      </c>
      <c r="H13" t="s">
        <v>65</v>
      </c>
      <c r="I13" t="s">
        <v>79</v>
      </c>
      <c r="J13" s="1">
        <v>3.64</v>
      </c>
      <c r="K13" s="1" t="str">
        <f t="shared" si="0"/>
        <v>ok</v>
      </c>
      <c r="L13" s="1" t="str">
        <f t="shared" si="1"/>
        <v>ok</v>
      </c>
      <c r="M13" t="str">
        <f t="shared" si="2"/>
        <v>Long Jump</v>
      </c>
      <c r="N13" t="str">
        <f t="shared" si="3"/>
        <v>Holly SwanboroughLong Jump</v>
      </c>
      <c r="O13" s="2">
        <f t="shared" si="4"/>
        <v>3.64</v>
      </c>
      <c r="P13">
        <f t="shared" si="5"/>
        <v>12</v>
      </c>
    </row>
    <row r="14" spans="1:16">
      <c r="D14">
        <v>13</v>
      </c>
      <c r="E14">
        <v>972</v>
      </c>
      <c r="F14" t="s">
        <v>142</v>
      </c>
      <c r="G14" t="s">
        <v>28</v>
      </c>
      <c r="H14" t="s">
        <v>65</v>
      </c>
      <c r="I14" t="s">
        <v>143</v>
      </c>
      <c r="J14" s="1">
        <v>3.52</v>
      </c>
      <c r="K14" s="1" t="str">
        <f t="shared" si="0"/>
        <v>ok</v>
      </c>
      <c r="L14" s="1" t="str">
        <f t="shared" si="1"/>
        <v>ok</v>
      </c>
      <c r="M14" t="str">
        <f t="shared" si="2"/>
        <v>Long Jump</v>
      </c>
      <c r="N14" t="str">
        <f t="shared" si="3"/>
        <v>Gabi LauceLong Jump</v>
      </c>
      <c r="O14" s="2">
        <f t="shared" si="4"/>
        <v>3.52</v>
      </c>
      <c r="P14">
        <f t="shared" si="5"/>
        <v>13</v>
      </c>
    </row>
    <row r="15" spans="1:16">
      <c r="D15">
        <v>14</v>
      </c>
      <c r="E15">
        <v>986</v>
      </c>
      <c r="F15" t="s">
        <v>157</v>
      </c>
      <c r="G15" t="s">
        <v>28</v>
      </c>
      <c r="H15" t="s">
        <v>65</v>
      </c>
      <c r="I15" t="s">
        <v>79</v>
      </c>
      <c r="J15" s="1">
        <v>3.42</v>
      </c>
      <c r="K15" s="1" t="str">
        <f t="shared" si="0"/>
        <v>ok</v>
      </c>
      <c r="L15" s="1" t="str">
        <f t="shared" si="1"/>
        <v>ok</v>
      </c>
      <c r="M15" t="str">
        <f t="shared" si="2"/>
        <v>Long Jump</v>
      </c>
      <c r="N15" t="str">
        <f t="shared" si="3"/>
        <v>Arabella HornbyLong Jump</v>
      </c>
      <c r="O15" s="2">
        <f t="shared" si="4"/>
        <v>3.42</v>
      </c>
      <c r="P15">
        <f t="shared" si="5"/>
        <v>14</v>
      </c>
    </row>
    <row r="16" spans="1:16">
      <c r="D16">
        <v>15</v>
      </c>
      <c r="E16">
        <v>199</v>
      </c>
      <c r="F16" t="s">
        <v>67</v>
      </c>
      <c r="G16" t="s">
        <v>28</v>
      </c>
      <c r="H16" t="s">
        <v>65</v>
      </c>
      <c r="I16" t="s">
        <v>68</v>
      </c>
      <c r="J16" s="1">
        <v>3.28</v>
      </c>
      <c r="K16" s="1" t="str">
        <f t="shared" si="0"/>
        <v>ok</v>
      </c>
      <c r="L16" s="1" t="str">
        <f t="shared" si="1"/>
        <v>ok</v>
      </c>
      <c r="M16" t="str">
        <f t="shared" si="2"/>
        <v>Long Jump</v>
      </c>
      <c r="N16" t="str">
        <f t="shared" si="3"/>
        <v>Lucy HirdLong Jump</v>
      </c>
      <c r="O16" s="2">
        <f t="shared" si="4"/>
        <v>3.28</v>
      </c>
      <c r="P16">
        <f t="shared" si="5"/>
        <v>15</v>
      </c>
    </row>
    <row r="17" spans="1:16">
      <c r="D17">
        <v>16</v>
      </c>
      <c r="E17">
        <v>913</v>
      </c>
      <c r="F17" t="s">
        <v>85</v>
      </c>
      <c r="G17" t="s">
        <v>28</v>
      </c>
      <c r="H17" t="s">
        <v>65</v>
      </c>
      <c r="I17" t="s">
        <v>82</v>
      </c>
      <c r="J17" s="1">
        <v>3.14</v>
      </c>
      <c r="K17" s="1" t="str">
        <f t="shared" si="0"/>
        <v>ok</v>
      </c>
      <c r="L17" s="1" t="str">
        <f t="shared" si="1"/>
        <v>ok</v>
      </c>
      <c r="M17" t="str">
        <f t="shared" si="2"/>
        <v>Long Jump</v>
      </c>
      <c r="N17" t="str">
        <f t="shared" si="3"/>
        <v>Martha GibbsLong Jump</v>
      </c>
      <c r="O17" s="2">
        <f t="shared" si="4"/>
        <v>3.14</v>
      </c>
      <c r="P17">
        <f t="shared" si="5"/>
        <v>16</v>
      </c>
    </row>
    <row r="18" spans="1:16">
      <c r="D18">
        <v>17</v>
      </c>
      <c r="E18">
        <v>990</v>
      </c>
      <c r="F18" t="s">
        <v>105</v>
      </c>
      <c r="G18" t="s">
        <v>28</v>
      </c>
      <c r="H18" t="s">
        <v>65</v>
      </c>
      <c r="I18" t="s">
        <v>17</v>
      </c>
      <c r="J18" s="1">
        <v>3.12</v>
      </c>
      <c r="K18" s="1" t="str">
        <f t="shared" si="0"/>
        <v>ok</v>
      </c>
      <c r="L18" s="1" t="str">
        <f t="shared" si="1"/>
        <v>ok</v>
      </c>
      <c r="M18" t="str">
        <f t="shared" si="2"/>
        <v>Long Jump</v>
      </c>
      <c r="N18" t="str">
        <f t="shared" si="3"/>
        <v>Millie-Rose BeuveLong Jump</v>
      </c>
      <c r="O18" s="2">
        <f t="shared" si="4"/>
        <v>3.12</v>
      </c>
      <c r="P18">
        <f t="shared" si="5"/>
        <v>17</v>
      </c>
    </row>
    <row r="19" spans="1:16">
      <c r="D19">
        <v>18</v>
      </c>
      <c r="E19">
        <v>916</v>
      </c>
      <c r="F19" t="s">
        <v>88</v>
      </c>
      <c r="G19" t="s">
        <v>28</v>
      </c>
      <c r="H19" t="s">
        <v>65</v>
      </c>
      <c r="I19" t="s">
        <v>17</v>
      </c>
      <c r="J19" s="1">
        <v>2.85</v>
      </c>
      <c r="K19" s="1" t="str">
        <f t="shared" si="0"/>
        <v>ok</v>
      </c>
      <c r="L19" s="1" t="str">
        <f t="shared" si="1"/>
        <v>ok</v>
      </c>
      <c r="M19" t="str">
        <f t="shared" si="2"/>
        <v>Long Jump</v>
      </c>
      <c r="N19" t="str">
        <f t="shared" si="3"/>
        <v>Hannah AdamLong Jump</v>
      </c>
      <c r="O19" s="2">
        <f t="shared" si="4"/>
        <v>2.85</v>
      </c>
      <c r="P19">
        <f t="shared" si="5"/>
        <v>18</v>
      </c>
    </row>
    <row r="20" spans="1:16">
      <c r="D20">
        <v>19</v>
      </c>
      <c r="E20">
        <v>969</v>
      </c>
      <c r="F20" t="s">
        <v>74</v>
      </c>
      <c r="G20" t="s">
        <v>28</v>
      </c>
      <c r="H20" t="s">
        <v>65</v>
      </c>
      <c r="I20" t="s">
        <v>10</v>
      </c>
      <c r="J20" s="1">
        <v>2.56</v>
      </c>
      <c r="K20" s="1" t="str">
        <f t="shared" si="0"/>
        <v>ok</v>
      </c>
      <c r="L20" s="1" t="str">
        <f t="shared" si="1"/>
        <v>ok</v>
      </c>
      <c r="M20" t="str">
        <f t="shared" si="2"/>
        <v>Long Jump</v>
      </c>
      <c r="N20" t="str">
        <f t="shared" si="3"/>
        <v>Ruby TownsendLong Jump</v>
      </c>
      <c r="O20" s="2">
        <f t="shared" si="4"/>
        <v>2.56</v>
      </c>
      <c r="P20">
        <f t="shared" si="5"/>
        <v>19</v>
      </c>
    </row>
    <row r="21" spans="1:16">
      <c r="K21" s="1" t="str">
        <f t="shared" si="0"/>
        <v>blank</v>
      </c>
      <c r="L21" s="1" t="str">
        <f t="shared" si="1"/>
        <v>blank</v>
      </c>
      <c r="M21" t="str">
        <f t="shared" si="2"/>
        <v>Long Jump</v>
      </c>
      <c r="N21" t="str">
        <f t="shared" si="3"/>
        <v>Long Jump</v>
      </c>
      <c r="O21" s="2">
        <f t="shared" si="4"/>
        <v>0</v>
      </c>
      <c r="P21">
        <f t="shared" si="5"/>
        <v>1</v>
      </c>
    </row>
    <row r="22" spans="1:16">
      <c r="A22" t="s">
        <v>65</v>
      </c>
      <c r="B22" t="s">
        <v>1</v>
      </c>
      <c r="C22" t="s">
        <v>168</v>
      </c>
      <c r="D22">
        <v>1</v>
      </c>
      <c r="E22">
        <v>40</v>
      </c>
      <c r="F22" t="s">
        <v>136</v>
      </c>
      <c r="G22" t="s">
        <v>1</v>
      </c>
      <c r="H22" t="s">
        <v>65</v>
      </c>
      <c r="I22" t="s">
        <v>17</v>
      </c>
      <c r="J22" s="1">
        <v>4.3899999999999997</v>
      </c>
      <c r="K22" s="1" t="str">
        <f t="shared" si="0"/>
        <v>ok</v>
      </c>
      <c r="L22" s="1" t="str">
        <f t="shared" si="1"/>
        <v>ok</v>
      </c>
      <c r="M22" t="str">
        <f t="shared" si="2"/>
        <v>Long Jump</v>
      </c>
      <c r="N22" t="str">
        <f t="shared" si="3"/>
        <v>Timothy AkintoluLong Jump</v>
      </c>
      <c r="O22" s="2">
        <f t="shared" si="4"/>
        <v>4.3899999999999997</v>
      </c>
      <c r="P22">
        <f t="shared" si="5"/>
        <v>1</v>
      </c>
    </row>
    <row r="23" spans="1:16">
      <c r="D23">
        <v>2</v>
      </c>
      <c r="E23">
        <v>931</v>
      </c>
      <c r="F23" t="s">
        <v>104</v>
      </c>
      <c r="G23" t="s">
        <v>1</v>
      </c>
      <c r="H23" t="s">
        <v>65</v>
      </c>
      <c r="I23" t="s">
        <v>17</v>
      </c>
      <c r="J23" s="1">
        <v>4.1900000000000004</v>
      </c>
      <c r="K23" s="1" t="str">
        <f t="shared" si="0"/>
        <v>ok</v>
      </c>
      <c r="L23" s="1" t="str">
        <f t="shared" si="1"/>
        <v>ok</v>
      </c>
      <c r="M23" t="str">
        <f t="shared" si="2"/>
        <v>Long Jump</v>
      </c>
      <c r="N23" t="str">
        <f t="shared" si="3"/>
        <v>Ethan FordLong Jump</v>
      </c>
      <c r="O23" s="2">
        <f t="shared" si="4"/>
        <v>4.1900000000000004</v>
      </c>
      <c r="P23">
        <f t="shared" si="5"/>
        <v>2</v>
      </c>
    </row>
    <row r="24" spans="1:16">
      <c r="D24">
        <v>3</v>
      </c>
      <c r="E24">
        <v>63</v>
      </c>
      <c r="F24" t="s">
        <v>91</v>
      </c>
      <c r="G24" t="s">
        <v>1</v>
      </c>
      <c r="H24" t="s">
        <v>65</v>
      </c>
      <c r="I24" t="s">
        <v>17</v>
      </c>
      <c r="J24" s="1">
        <v>4.0599999999999996</v>
      </c>
      <c r="K24" s="1" t="str">
        <f t="shared" si="0"/>
        <v>ok</v>
      </c>
      <c r="L24" s="1" t="str">
        <f t="shared" si="1"/>
        <v>ok</v>
      </c>
      <c r="M24" t="str">
        <f t="shared" si="2"/>
        <v>Long Jump</v>
      </c>
      <c r="N24" t="str">
        <f t="shared" si="3"/>
        <v>Tommy RuddLong Jump</v>
      </c>
      <c r="O24" s="2">
        <f t="shared" si="4"/>
        <v>4.0599999999999996</v>
      </c>
      <c r="P24">
        <f t="shared" si="5"/>
        <v>3</v>
      </c>
    </row>
    <row r="25" spans="1:16">
      <c r="D25">
        <v>4</v>
      </c>
      <c r="E25">
        <v>925</v>
      </c>
      <c r="F25" t="s">
        <v>97</v>
      </c>
      <c r="G25" t="s">
        <v>1</v>
      </c>
      <c r="H25" t="s">
        <v>65</v>
      </c>
      <c r="I25" t="s">
        <v>68</v>
      </c>
      <c r="J25" s="1">
        <v>4.05</v>
      </c>
      <c r="K25" s="1" t="str">
        <f t="shared" si="0"/>
        <v>ok</v>
      </c>
      <c r="L25" s="1" t="str">
        <f t="shared" si="1"/>
        <v>ok</v>
      </c>
      <c r="M25" t="str">
        <f t="shared" si="2"/>
        <v>Long Jump</v>
      </c>
      <c r="N25" t="str">
        <f t="shared" si="3"/>
        <v>Kieran HirdLong Jump</v>
      </c>
      <c r="O25" s="2">
        <f t="shared" si="4"/>
        <v>4.05</v>
      </c>
      <c r="P25">
        <f t="shared" si="5"/>
        <v>4</v>
      </c>
    </row>
    <row r="26" spans="1:16">
      <c r="D26">
        <v>5</v>
      </c>
      <c r="E26">
        <v>43</v>
      </c>
      <c r="F26" t="s">
        <v>94</v>
      </c>
      <c r="G26" t="s">
        <v>1</v>
      </c>
      <c r="H26" t="s">
        <v>65</v>
      </c>
      <c r="I26" t="s">
        <v>17</v>
      </c>
      <c r="J26" s="1">
        <v>3.83</v>
      </c>
      <c r="K26" s="1" t="str">
        <f t="shared" si="0"/>
        <v>ok</v>
      </c>
      <c r="L26" s="1" t="str">
        <f t="shared" si="1"/>
        <v>ok</v>
      </c>
      <c r="M26" t="str">
        <f t="shared" si="2"/>
        <v>Long Jump</v>
      </c>
      <c r="N26" t="str">
        <f t="shared" si="3"/>
        <v>Lochlan RuddockLong Jump</v>
      </c>
      <c r="O26" s="2">
        <f t="shared" si="4"/>
        <v>3.83</v>
      </c>
      <c r="P26">
        <f t="shared" si="5"/>
        <v>5</v>
      </c>
    </row>
    <row r="27" spans="1:16">
      <c r="D27">
        <v>6</v>
      </c>
      <c r="E27">
        <v>928</v>
      </c>
      <c r="F27" t="s">
        <v>101</v>
      </c>
      <c r="G27" t="s">
        <v>1</v>
      </c>
      <c r="H27" t="s">
        <v>65</v>
      </c>
      <c r="I27" t="s">
        <v>26</v>
      </c>
      <c r="J27" s="1">
        <v>3.82</v>
      </c>
      <c r="K27" s="1" t="str">
        <f t="shared" si="0"/>
        <v>ok</v>
      </c>
      <c r="L27" s="1" t="str">
        <f t="shared" si="1"/>
        <v>ok</v>
      </c>
      <c r="M27" t="str">
        <f t="shared" si="2"/>
        <v>Long Jump</v>
      </c>
      <c r="N27" t="str">
        <f t="shared" si="3"/>
        <v>Max FrenchLong Jump</v>
      </c>
      <c r="O27" s="2">
        <f t="shared" si="4"/>
        <v>3.82</v>
      </c>
      <c r="P27">
        <f t="shared" si="5"/>
        <v>6</v>
      </c>
    </row>
    <row r="28" spans="1:16">
      <c r="D28">
        <v>7</v>
      </c>
      <c r="E28">
        <v>997</v>
      </c>
      <c r="F28" t="s">
        <v>92</v>
      </c>
      <c r="G28" t="s">
        <v>1</v>
      </c>
      <c r="H28" t="s">
        <v>65</v>
      </c>
      <c r="I28" t="s">
        <v>17</v>
      </c>
      <c r="J28" s="1">
        <v>3.72</v>
      </c>
      <c r="K28" s="1" t="str">
        <f t="shared" si="0"/>
        <v>ok</v>
      </c>
      <c r="L28" s="1" t="str">
        <f t="shared" si="1"/>
        <v>ok</v>
      </c>
      <c r="M28" t="str">
        <f t="shared" si="2"/>
        <v>Long Jump</v>
      </c>
      <c r="N28" t="str">
        <f t="shared" si="3"/>
        <v>William ThorntonLong Jump</v>
      </c>
      <c r="O28" s="2">
        <f t="shared" si="4"/>
        <v>3.72</v>
      </c>
      <c r="P28">
        <f t="shared" si="5"/>
        <v>7</v>
      </c>
    </row>
    <row r="29" spans="1:16">
      <c r="D29">
        <v>8</v>
      </c>
      <c r="E29">
        <v>927</v>
      </c>
      <c r="F29" t="s">
        <v>99</v>
      </c>
      <c r="G29" t="s">
        <v>1</v>
      </c>
      <c r="H29" t="s">
        <v>65</v>
      </c>
      <c r="I29" t="s">
        <v>100</v>
      </c>
      <c r="J29" s="1">
        <v>3.47</v>
      </c>
      <c r="K29" s="1" t="str">
        <f t="shared" si="0"/>
        <v>ok</v>
      </c>
      <c r="L29" s="1" t="str">
        <f t="shared" si="1"/>
        <v>ok</v>
      </c>
      <c r="M29" t="str">
        <f t="shared" si="2"/>
        <v>Long Jump</v>
      </c>
      <c r="N29" t="str">
        <f t="shared" si="3"/>
        <v>Harry RichardsLong Jump</v>
      </c>
      <c r="O29" s="2">
        <f t="shared" si="4"/>
        <v>3.47</v>
      </c>
      <c r="P29">
        <f t="shared" si="5"/>
        <v>8</v>
      </c>
    </row>
    <row r="30" spans="1:16">
      <c r="D30">
        <v>9</v>
      </c>
      <c r="E30">
        <v>954</v>
      </c>
      <c r="F30" t="s">
        <v>129</v>
      </c>
      <c r="G30" t="s">
        <v>1</v>
      </c>
      <c r="H30" t="s">
        <v>65</v>
      </c>
      <c r="I30" t="s">
        <v>17</v>
      </c>
      <c r="J30" s="1">
        <v>3.44</v>
      </c>
      <c r="K30" s="1" t="str">
        <f t="shared" si="0"/>
        <v>ok</v>
      </c>
      <c r="L30" s="1" t="str">
        <f t="shared" si="1"/>
        <v>ok</v>
      </c>
      <c r="M30" t="str">
        <f t="shared" si="2"/>
        <v>Long Jump</v>
      </c>
      <c r="N30" t="str">
        <f t="shared" si="3"/>
        <v>Nathanael PickeringLong Jump</v>
      </c>
      <c r="O30" s="2">
        <f t="shared" si="4"/>
        <v>3.44</v>
      </c>
      <c r="P30">
        <f t="shared" si="5"/>
        <v>9</v>
      </c>
    </row>
    <row r="31" spans="1:16">
      <c r="D31">
        <v>10</v>
      </c>
      <c r="E31">
        <v>967</v>
      </c>
      <c r="F31" t="s">
        <v>135</v>
      </c>
      <c r="G31" t="s">
        <v>1</v>
      </c>
      <c r="H31" s="3" t="s">
        <v>65</v>
      </c>
      <c r="I31" t="s">
        <v>10</v>
      </c>
      <c r="J31" s="1">
        <v>3.13</v>
      </c>
      <c r="K31" s="1" t="str">
        <f t="shared" si="0"/>
        <v>ok</v>
      </c>
      <c r="L31" s="1" t="str">
        <f t="shared" si="1"/>
        <v>ok</v>
      </c>
      <c r="M31" t="str">
        <f t="shared" si="2"/>
        <v>Long Jump</v>
      </c>
      <c r="N31" t="str">
        <f t="shared" si="3"/>
        <v>Finlay ThornhillLong Jump</v>
      </c>
      <c r="O31" s="2">
        <f t="shared" si="4"/>
        <v>3.13</v>
      </c>
      <c r="P31">
        <f t="shared" si="5"/>
        <v>10</v>
      </c>
    </row>
    <row r="32" spans="1:16">
      <c r="D32">
        <v>11</v>
      </c>
      <c r="E32">
        <v>923</v>
      </c>
      <c r="F32" t="s">
        <v>95</v>
      </c>
      <c r="G32" t="s">
        <v>1</v>
      </c>
      <c r="H32" t="s">
        <v>65</v>
      </c>
      <c r="I32" t="s">
        <v>26</v>
      </c>
      <c r="J32" s="1">
        <v>3.07</v>
      </c>
      <c r="K32" s="1" t="str">
        <f t="shared" si="0"/>
        <v>ok</v>
      </c>
      <c r="L32" s="1" t="str">
        <f t="shared" si="1"/>
        <v>ok</v>
      </c>
      <c r="M32" t="str">
        <f t="shared" si="2"/>
        <v>Long Jump</v>
      </c>
      <c r="N32" t="str">
        <f t="shared" si="3"/>
        <v>Diego PianaLong Jump</v>
      </c>
      <c r="O32" s="2">
        <f t="shared" si="4"/>
        <v>3.07</v>
      </c>
      <c r="P32">
        <f t="shared" si="5"/>
        <v>11</v>
      </c>
    </row>
    <row r="33" spans="1:16">
      <c r="D33">
        <v>12</v>
      </c>
      <c r="E33">
        <v>929</v>
      </c>
      <c r="F33" t="s">
        <v>102</v>
      </c>
      <c r="G33" t="s">
        <v>1</v>
      </c>
      <c r="H33" t="s">
        <v>65</v>
      </c>
      <c r="I33" t="s">
        <v>17</v>
      </c>
      <c r="J33" s="1">
        <v>3</v>
      </c>
      <c r="K33" s="1" t="str">
        <f t="shared" si="0"/>
        <v>ok</v>
      </c>
      <c r="L33" s="1" t="str">
        <f t="shared" si="1"/>
        <v>ok</v>
      </c>
      <c r="M33" t="str">
        <f t="shared" si="2"/>
        <v>Long Jump</v>
      </c>
      <c r="N33" t="str">
        <f t="shared" si="3"/>
        <v>Thomas PetzoldLong Jump</v>
      </c>
      <c r="O33" s="2">
        <f t="shared" si="4"/>
        <v>3</v>
      </c>
      <c r="P33">
        <f t="shared" si="5"/>
        <v>12</v>
      </c>
    </row>
    <row r="34" spans="1:16">
      <c r="K34" s="1" t="str">
        <f t="shared" ref="K34:K65" si="6">IF(F34="","blank",IF(ISNA(VLOOKUP(F34,Entry_names,1,FALSE)),"error","ok"))</f>
        <v>blank</v>
      </c>
      <c r="L34" s="1" t="str">
        <f t="shared" ref="L34:L65" si="7">IF(F34="","blank",IF(VLOOKUP(F34,Entry_names,20,FALSE)=H34,"ok","error"))</f>
        <v>blank</v>
      </c>
      <c r="M34" t="str">
        <f t="shared" ref="M34:M65" si="8">IF(C34="",M33,C34)</f>
        <v>Long Jump</v>
      </c>
      <c r="N34" t="str">
        <f t="shared" ref="N34:N65" si="9">F34&amp;M34</f>
        <v>Long Jump</v>
      </c>
      <c r="O34" s="2">
        <f t="shared" ref="O34:O65" si="10">IF(AND(J34=J33,D34&lt;&gt;D33),O33-0.0001,J34)</f>
        <v>0</v>
      </c>
      <c r="P34">
        <f t="shared" ref="P34:P65" si="11">COUNTIFS(G$1:G$1000,"="&amp;G34,H$1:H$1000,"="&amp;H34,M$1:M$1000,"="&amp;M34,O$1:O$1000,"&gt;"&amp;O34)+1</f>
        <v>1</v>
      </c>
    </row>
    <row r="35" spans="1:16">
      <c r="A35" t="s">
        <v>108</v>
      </c>
      <c r="B35" t="s">
        <v>28</v>
      </c>
      <c r="C35" t="s">
        <v>169</v>
      </c>
      <c r="D35">
        <v>1</v>
      </c>
      <c r="E35">
        <v>934</v>
      </c>
      <c r="F35" t="s">
        <v>107</v>
      </c>
      <c r="G35" t="s">
        <v>28</v>
      </c>
      <c r="H35" t="s">
        <v>108</v>
      </c>
      <c r="I35" t="s">
        <v>62</v>
      </c>
      <c r="J35" s="1">
        <v>1.22</v>
      </c>
      <c r="K35" s="1" t="str">
        <f t="shared" si="6"/>
        <v>ok</v>
      </c>
      <c r="L35" s="1" t="str">
        <f t="shared" si="7"/>
        <v>ok</v>
      </c>
      <c r="M35" t="str">
        <f t="shared" si="8"/>
        <v>High Jump</v>
      </c>
      <c r="N35" t="str">
        <f t="shared" si="9"/>
        <v>Maisie HoldsworthHigh Jump</v>
      </c>
      <c r="O35" s="2">
        <f t="shared" si="10"/>
        <v>1.22</v>
      </c>
      <c r="P35">
        <f t="shared" si="11"/>
        <v>1</v>
      </c>
    </row>
    <row r="36" spans="1:16">
      <c r="D36">
        <v>2</v>
      </c>
      <c r="E36">
        <v>940</v>
      </c>
      <c r="F36" t="s">
        <v>114</v>
      </c>
      <c r="G36" t="s">
        <v>28</v>
      </c>
      <c r="H36" t="s">
        <v>108</v>
      </c>
      <c r="I36" t="s">
        <v>33</v>
      </c>
      <c r="J36" s="1">
        <v>1.1499999999999999</v>
      </c>
      <c r="K36" s="1" t="str">
        <f t="shared" si="6"/>
        <v>ok</v>
      </c>
      <c r="L36" s="1" t="str">
        <f t="shared" si="7"/>
        <v>ok</v>
      </c>
      <c r="M36" t="str">
        <f t="shared" si="8"/>
        <v>High Jump</v>
      </c>
      <c r="N36" t="str">
        <f t="shared" si="9"/>
        <v>Emily CooteHigh Jump</v>
      </c>
      <c r="O36" s="2">
        <f t="shared" si="10"/>
        <v>1.1499999999999999</v>
      </c>
      <c r="P36">
        <f t="shared" si="11"/>
        <v>2</v>
      </c>
    </row>
    <row r="37" spans="1:16">
      <c r="D37">
        <v>3</v>
      </c>
      <c r="E37">
        <v>998</v>
      </c>
      <c r="F37" t="s">
        <v>159</v>
      </c>
      <c r="G37" t="s">
        <v>28</v>
      </c>
      <c r="H37" t="s">
        <v>108</v>
      </c>
      <c r="I37" t="s">
        <v>10</v>
      </c>
      <c r="J37" s="1">
        <v>1</v>
      </c>
      <c r="K37" s="1" t="str">
        <f t="shared" si="6"/>
        <v>ok</v>
      </c>
      <c r="L37" s="1" t="str">
        <f t="shared" si="7"/>
        <v>ok</v>
      </c>
      <c r="M37" t="str">
        <f t="shared" si="8"/>
        <v>High Jump</v>
      </c>
      <c r="N37" t="str">
        <f t="shared" si="9"/>
        <v>Charlotte AshwellHigh Jump</v>
      </c>
      <c r="O37" s="2">
        <f t="shared" si="10"/>
        <v>1</v>
      </c>
      <c r="P37">
        <f t="shared" si="11"/>
        <v>3</v>
      </c>
    </row>
    <row r="38" spans="1:16">
      <c r="D38">
        <v>4</v>
      </c>
      <c r="E38">
        <v>939</v>
      </c>
      <c r="F38" t="s">
        <v>113</v>
      </c>
      <c r="G38" t="s">
        <v>28</v>
      </c>
      <c r="H38" t="s">
        <v>108</v>
      </c>
      <c r="I38" t="s">
        <v>17</v>
      </c>
      <c r="J38" s="1">
        <v>0.95</v>
      </c>
      <c r="K38" s="1" t="str">
        <f t="shared" si="6"/>
        <v>ok</v>
      </c>
      <c r="L38" s="1" t="str">
        <f t="shared" si="7"/>
        <v>ok</v>
      </c>
      <c r="M38" t="str">
        <f t="shared" si="8"/>
        <v>High Jump</v>
      </c>
      <c r="N38" t="str">
        <f t="shared" si="9"/>
        <v>Indi Harrison-RuddockHigh Jump</v>
      </c>
      <c r="O38" s="2">
        <f t="shared" si="10"/>
        <v>0.95</v>
      </c>
      <c r="P38">
        <f t="shared" si="11"/>
        <v>4</v>
      </c>
    </row>
    <row r="39" spans="1:16">
      <c r="D39">
        <v>5</v>
      </c>
      <c r="E39">
        <v>978</v>
      </c>
      <c r="F39" t="s">
        <v>149</v>
      </c>
      <c r="G39" t="s">
        <v>28</v>
      </c>
      <c r="H39" t="s">
        <v>108</v>
      </c>
      <c r="I39" t="s">
        <v>17</v>
      </c>
      <c r="J39" s="1">
        <v>0.95</v>
      </c>
      <c r="K39" s="1" t="str">
        <f t="shared" si="6"/>
        <v>ok</v>
      </c>
      <c r="L39" s="1" t="str">
        <f t="shared" si="7"/>
        <v>ok</v>
      </c>
      <c r="M39" t="str">
        <f t="shared" si="8"/>
        <v>High Jump</v>
      </c>
      <c r="N39" t="str">
        <f t="shared" si="9"/>
        <v>Appolonia Sagar InweregbuHigh Jump</v>
      </c>
      <c r="O39" s="2">
        <f t="shared" si="10"/>
        <v>0.94989999999999997</v>
      </c>
      <c r="P39">
        <f t="shared" si="11"/>
        <v>5</v>
      </c>
    </row>
    <row r="40" spans="1:16">
      <c r="K40" s="1" t="str">
        <f t="shared" si="6"/>
        <v>blank</v>
      </c>
      <c r="L40" s="1" t="str">
        <f t="shared" si="7"/>
        <v>blank</v>
      </c>
      <c r="M40" t="str">
        <f t="shared" si="8"/>
        <v>High Jump</v>
      </c>
      <c r="N40" t="str">
        <f t="shared" si="9"/>
        <v>High Jump</v>
      </c>
      <c r="O40" s="2">
        <f t="shared" si="10"/>
        <v>0</v>
      </c>
      <c r="P40">
        <f t="shared" si="11"/>
        <v>1</v>
      </c>
    </row>
    <row r="41" spans="1:16">
      <c r="A41" t="s">
        <v>16</v>
      </c>
      <c r="B41" t="s">
        <v>28</v>
      </c>
      <c r="C41" t="s">
        <v>168</v>
      </c>
      <c r="D41">
        <v>1</v>
      </c>
      <c r="E41">
        <v>179</v>
      </c>
      <c r="F41" t="s">
        <v>45</v>
      </c>
      <c r="G41" t="s">
        <v>28</v>
      </c>
      <c r="H41" t="s">
        <v>16</v>
      </c>
      <c r="I41" t="s">
        <v>17</v>
      </c>
      <c r="J41" s="1">
        <v>4.59</v>
      </c>
      <c r="K41" s="1" t="str">
        <f t="shared" si="6"/>
        <v>ok</v>
      </c>
      <c r="L41" s="1" t="str">
        <f t="shared" si="7"/>
        <v>ok</v>
      </c>
      <c r="M41" t="str">
        <f t="shared" si="8"/>
        <v>Long Jump</v>
      </c>
      <c r="N41" t="str">
        <f t="shared" si="9"/>
        <v>Romy FaganLong Jump</v>
      </c>
      <c r="O41" s="2">
        <f t="shared" si="10"/>
        <v>4.59</v>
      </c>
      <c r="P41">
        <f t="shared" si="11"/>
        <v>1</v>
      </c>
    </row>
    <row r="42" spans="1:16">
      <c r="D42">
        <v>2</v>
      </c>
      <c r="E42">
        <v>985</v>
      </c>
      <c r="F42" t="s">
        <v>55</v>
      </c>
      <c r="G42" t="s">
        <v>28</v>
      </c>
      <c r="H42" t="s">
        <v>16</v>
      </c>
      <c r="I42" t="s">
        <v>29</v>
      </c>
      <c r="J42" s="1">
        <v>4.4800000000000004</v>
      </c>
      <c r="K42" s="1" t="str">
        <f t="shared" si="6"/>
        <v>ok</v>
      </c>
      <c r="L42" s="1" t="str">
        <f t="shared" si="7"/>
        <v>ok</v>
      </c>
      <c r="M42" t="str">
        <f t="shared" si="8"/>
        <v>Long Jump</v>
      </c>
      <c r="N42" t="str">
        <f t="shared" si="9"/>
        <v>Scarlett AshfordLong Jump</v>
      </c>
      <c r="O42" s="2">
        <f t="shared" si="10"/>
        <v>4.4800000000000004</v>
      </c>
      <c r="P42">
        <f t="shared" si="11"/>
        <v>2</v>
      </c>
    </row>
    <row r="43" spans="1:16">
      <c r="D43">
        <v>3</v>
      </c>
      <c r="E43">
        <v>180</v>
      </c>
      <c r="F43" t="s">
        <v>46</v>
      </c>
      <c r="G43" t="s">
        <v>28</v>
      </c>
      <c r="H43" t="s">
        <v>16</v>
      </c>
      <c r="I43" t="s">
        <v>17</v>
      </c>
      <c r="J43" s="1">
        <v>4.42</v>
      </c>
      <c r="K43" s="1" t="str">
        <f t="shared" si="6"/>
        <v>ok</v>
      </c>
      <c r="L43" s="1" t="str">
        <f t="shared" si="7"/>
        <v>ok</v>
      </c>
      <c r="M43" t="str">
        <f t="shared" si="8"/>
        <v>Long Jump</v>
      </c>
      <c r="N43" t="str">
        <f t="shared" si="9"/>
        <v>Sophie TorossianLong Jump</v>
      </c>
      <c r="O43" s="2">
        <f t="shared" si="10"/>
        <v>4.42</v>
      </c>
      <c r="P43">
        <f t="shared" si="11"/>
        <v>3</v>
      </c>
    </row>
    <row r="44" spans="1:16">
      <c r="D44">
        <v>4</v>
      </c>
      <c r="E44">
        <v>178</v>
      </c>
      <c r="F44" t="s">
        <v>44</v>
      </c>
      <c r="G44" t="s">
        <v>28</v>
      </c>
      <c r="H44" t="s">
        <v>16</v>
      </c>
      <c r="I44" t="s">
        <v>26</v>
      </c>
      <c r="J44" s="1">
        <v>4.25</v>
      </c>
      <c r="K44" s="1" t="str">
        <f t="shared" si="6"/>
        <v>ok</v>
      </c>
      <c r="L44" s="1" t="str">
        <f t="shared" si="7"/>
        <v>ok</v>
      </c>
      <c r="M44" t="str">
        <f t="shared" si="8"/>
        <v>Long Jump</v>
      </c>
      <c r="N44" t="str">
        <f t="shared" si="9"/>
        <v>Isobelle FrenchLong Jump</v>
      </c>
      <c r="O44" s="2">
        <f t="shared" si="10"/>
        <v>4.25</v>
      </c>
      <c r="P44">
        <f t="shared" si="11"/>
        <v>4</v>
      </c>
    </row>
    <row r="45" spans="1:16">
      <c r="D45">
        <v>5</v>
      </c>
      <c r="E45">
        <v>185</v>
      </c>
      <c r="F45" t="s">
        <v>51</v>
      </c>
      <c r="G45" t="s">
        <v>28</v>
      </c>
      <c r="H45" t="s">
        <v>16</v>
      </c>
      <c r="I45" t="s">
        <v>52</v>
      </c>
      <c r="J45" s="1">
        <v>4</v>
      </c>
      <c r="K45" s="1" t="str">
        <f t="shared" si="6"/>
        <v>ok</v>
      </c>
      <c r="L45" s="1" t="str">
        <f t="shared" si="7"/>
        <v>ok</v>
      </c>
      <c r="M45" t="str">
        <f t="shared" si="8"/>
        <v>Long Jump</v>
      </c>
      <c r="N45" t="str">
        <f t="shared" si="9"/>
        <v>Isabella TordoffLong Jump</v>
      </c>
      <c r="O45" s="2">
        <f t="shared" si="10"/>
        <v>4</v>
      </c>
      <c r="P45">
        <f t="shared" si="11"/>
        <v>5</v>
      </c>
    </row>
    <row r="46" spans="1:16">
      <c r="D46">
        <v>6</v>
      </c>
      <c r="E46">
        <v>992</v>
      </c>
      <c r="F46" t="s">
        <v>57</v>
      </c>
      <c r="G46" t="s">
        <v>28</v>
      </c>
      <c r="H46" t="s">
        <v>16</v>
      </c>
      <c r="I46" t="s">
        <v>29</v>
      </c>
      <c r="J46" s="1">
        <v>3.97</v>
      </c>
      <c r="K46" s="1" t="str">
        <f t="shared" si="6"/>
        <v>ok</v>
      </c>
      <c r="L46" s="1" t="str">
        <f t="shared" si="7"/>
        <v>ok</v>
      </c>
      <c r="M46" t="str">
        <f t="shared" si="8"/>
        <v>Long Jump</v>
      </c>
      <c r="N46" t="str">
        <f t="shared" si="9"/>
        <v>Eden DixonLong Jump</v>
      </c>
      <c r="O46" s="2">
        <f t="shared" si="10"/>
        <v>3.97</v>
      </c>
      <c r="P46">
        <f t="shared" si="11"/>
        <v>6</v>
      </c>
    </row>
    <row r="47" spans="1:16">
      <c r="D47">
        <v>7</v>
      </c>
      <c r="E47">
        <v>184</v>
      </c>
      <c r="F47" t="s">
        <v>50</v>
      </c>
      <c r="G47" t="s">
        <v>28</v>
      </c>
      <c r="H47" t="s">
        <v>16</v>
      </c>
      <c r="I47" t="s">
        <v>17</v>
      </c>
      <c r="J47" s="1">
        <v>3.97</v>
      </c>
      <c r="K47" s="1" t="str">
        <f t="shared" si="6"/>
        <v>ok</v>
      </c>
      <c r="L47" s="1" t="str">
        <f t="shared" si="7"/>
        <v>ok</v>
      </c>
      <c r="M47" t="str">
        <f t="shared" si="8"/>
        <v>Long Jump</v>
      </c>
      <c r="N47" t="str">
        <f t="shared" si="9"/>
        <v>Neve ArundelLong Jump</v>
      </c>
      <c r="O47" s="2">
        <f t="shared" si="10"/>
        <v>3.9699</v>
      </c>
      <c r="P47">
        <f t="shared" si="11"/>
        <v>7</v>
      </c>
    </row>
    <row r="48" spans="1:16">
      <c r="D48">
        <v>8</v>
      </c>
      <c r="E48">
        <v>912</v>
      </c>
      <c r="F48" t="s">
        <v>84</v>
      </c>
      <c r="G48" t="s">
        <v>28</v>
      </c>
      <c r="H48" s="5" t="s">
        <v>16</v>
      </c>
      <c r="I48" t="s">
        <v>17</v>
      </c>
      <c r="J48" s="1">
        <v>3.85</v>
      </c>
      <c r="K48" s="1" t="str">
        <f t="shared" si="6"/>
        <v>ok</v>
      </c>
      <c r="L48" s="1" t="str">
        <f t="shared" si="7"/>
        <v>ok</v>
      </c>
      <c r="M48" t="str">
        <f t="shared" si="8"/>
        <v>Long Jump</v>
      </c>
      <c r="N48" t="str">
        <f t="shared" si="9"/>
        <v>Rebecca AltonLong Jump</v>
      </c>
      <c r="O48" s="2">
        <f t="shared" si="10"/>
        <v>3.85</v>
      </c>
      <c r="P48">
        <f t="shared" si="11"/>
        <v>8</v>
      </c>
    </row>
    <row r="49" spans="1:16">
      <c r="D49">
        <v>9</v>
      </c>
      <c r="E49">
        <v>991</v>
      </c>
      <c r="F49" t="s">
        <v>160</v>
      </c>
      <c r="G49" t="s">
        <v>28</v>
      </c>
      <c r="H49" t="s">
        <v>16</v>
      </c>
      <c r="I49" t="s">
        <v>100</v>
      </c>
      <c r="J49" s="1">
        <v>3.61</v>
      </c>
      <c r="K49" s="1" t="str">
        <f t="shared" si="6"/>
        <v>ok</v>
      </c>
      <c r="L49" s="1" t="str">
        <f t="shared" si="7"/>
        <v>ok</v>
      </c>
      <c r="M49" t="str">
        <f t="shared" si="8"/>
        <v>Long Jump</v>
      </c>
      <c r="N49" t="str">
        <f t="shared" si="9"/>
        <v>Indira BanerjeeLong Jump</v>
      </c>
      <c r="O49" s="2">
        <f t="shared" si="10"/>
        <v>3.61</v>
      </c>
      <c r="P49">
        <f t="shared" si="11"/>
        <v>9</v>
      </c>
    </row>
    <row r="50" spans="1:16">
      <c r="D50">
        <v>10</v>
      </c>
      <c r="E50">
        <v>177</v>
      </c>
      <c r="F50" t="s">
        <v>43</v>
      </c>
      <c r="G50" t="s">
        <v>28</v>
      </c>
      <c r="H50" t="s">
        <v>16</v>
      </c>
      <c r="I50" t="s">
        <v>17</v>
      </c>
      <c r="J50" s="1">
        <v>3.13</v>
      </c>
      <c r="K50" s="1" t="str">
        <f t="shared" si="6"/>
        <v>ok</v>
      </c>
      <c r="L50" s="1" t="str">
        <f t="shared" si="7"/>
        <v>ok</v>
      </c>
      <c r="M50" t="str">
        <f t="shared" si="8"/>
        <v>Long Jump</v>
      </c>
      <c r="N50" t="str">
        <f t="shared" si="9"/>
        <v>Maisie SaylesLong Jump</v>
      </c>
      <c r="O50" s="2">
        <f t="shared" si="10"/>
        <v>3.13</v>
      </c>
      <c r="P50">
        <f t="shared" si="11"/>
        <v>10</v>
      </c>
    </row>
    <row r="51" spans="1:16">
      <c r="K51" s="1" t="str">
        <f t="shared" si="6"/>
        <v>blank</v>
      </c>
      <c r="L51" s="1" t="str">
        <f t="shared" si="7"/>
        <v>blank</v>
      </c>
      <c r="M51" t="str">
        <f t="shared" si="8"/>
        <v>Long Jump</v>
      </c>
      <c r="N51" t="str">
        <f t="shared" si="9"/>
        <v>Long Jump</v>
      </c>
      <c r="O51" s="2">
        <f t="shared" si="10"/>
        <v>0</v>
      </c>
      <c r="P51">
        <f t="shared" si="11"/>
        <v>1</v>
      </c>
    </row>
    <row r="52" spans="1:16">
      <c r="A52" t="s">
        <v>108</v>
      </c>
      <c r="B52" t="s">
        <v>1</v>
      </c>
      <c r="C52" t="s">
        <v>169</v>
      </c>
      <c r="D52">
        <v>1</v>
      </c>
      <c r="E52">
        <v>949</v>
      </c>
      <c r="F52" t="s">
        <v>124</v>
      </c>
      <c r="G52" t="s">
        <v>1</v>
      </c>
      <c r="H52" t="s">
        <v>108</v>
      </c>
      <c r="I52" t="s">
        <v>17</v>
      </c>
      <c r="J52" s="1">
        <v>1.1000000000000001</v>
      </c>
      <c r="K52" s="1" t="str">
        <f t="shared" si="6"/>
        <v>ok</v>
      </c>
      <c r="L52" s="1" t="str">
        <f t="shared" si="7"/>
        <v>ok</v>
      </c>
      <c r="M52" t="str">
        <f t="shared" si="8"/>
        <v>High Jump</v>
      </c>
      <c r="N52" t="str">
        <f t="shared" si="9"/>
        <v>Knowledge JonusaHigh Jump</v>
      </c>
      <c r="O52" s="2">
        <f t="shared" si="10"/>
        <v>1.1000000000000001</v>
      </c>
      <c r="P52">
        <f t="shared" si="11"/>
        <v>1</v>
      </c>
    </row>
    <row r="53" spans="1:16">
      <c r="D53">
        <v>2</v>
      </c>
      <c r="E53">
        <v>953</v>
      </c>
      <c r="F53" t="s">
        <v>128</v>
      </c>
      <c r="G53" t="s">
        <v>1</v>
      </c>
      <c r="H53" t="s">
        <v>108</v>
      </c>
      <c r="I53" t="s">
        <v>24</v>
      </c>
      <c r="J53" s="1">
        <v>1.05</v>
      </c>
      <c r="K53" s="1" t="str">
        <f t="shared" si="6"/>
        <v>ok</v>
      </c>
      <c r="L53" s="1" t="str">
        <f t="shared" si="7"/>
        <v>ok</v>
      </c>
      <c r="M53" t="str">
        <f t="shared" si="8"/>
        <v>High Jump</v>
      </c>
      <c r="N53" t="str">
        <f t="shared" si="9"/>
        <v>Samuel BaptyHigh Jump</v>
      </c>
      <c r="O53" s="2">
        <f t="shared" si="10"/>
        <v>1.05</v>
      </c>
      <c r="P53">
        <f t="shared" si="11"/>
        <v>2</v>
      </c>
    </row>
    <row r="54" spans="1:16">
      <c r="D54">
        <v>3</v>
      </c>
      <c r="E54">
        <v>945</v>
      </c>
      <c r="F54" t="s">
        <v>120</v>
      </c>
      <c r="G54" t="s">
        <v>1</v>
      </c>
      <c r="H54" t="s">
        <v>108</v>
      </c>
      <c r="I54" t="s">
        <v>17</v>
      </c>
      <c r="J54" s="1">
        <v>0.95</v>
      </c>
      <c r="K54" s="1" t="str">
        <f t="shared" si="6"/>
        <v>ok</v>
      </c>
      <c r="L54" s="1" t="str">
        <f t="shared" si="7"/>
        <v>ok</v>
      </c>
      <c r="M54" t="str">
        <f t="shared" si="8"/>
        <v>High Jump</v>
      </c>
      <c r="N54" t="str">
        <f t="shared" si="9"/>
        <v>Harry JacksonHigh Jump</v>
      </c>
      <c r="O54" s="2">
        <f t="shared" si="10"/>
        <v>0.95</v>
      </c>
      <c r="P54">
        <f t="shared" si="11"/>
        <v>3</v>
      </c>
    </row>
    <row r="55" spans="1:16">
      <c r="D55">
        <v>4</v>
      </c>
      <c r="E55">
        <v>944</v>
      </c>
      <c r="F55" t="s">
        <v>119</v>
      </c>
      <c r="G55" t="s">
        <v>1</v>
      </c>
      <c r="H55" t="s">
        <v>108</v>
      </c>
      <c r="I55" t="s">
        <v>68</v>
      </c>
      <c r="J55" s="1">
        <v>0.9</v>
      </c>
      <c r="K55" s="1" t="str">
        <f t="shared" si="6"/>
        <v>ok</v>
      </c>
      <c r="L55" s="1" t="str">
        <f t="shared" si="7"/>
        <v>ok</v>
      </c>
      <c r="M55" t="str">
        <f t="shared" si="8"/>
        <v>High Jump</v>
      </c>
      <c r="N55" t="str">
        <f t="shared" si="9"/>
        <v>Joshua MyersHigh Jump</v>
      </c>
      <c r="O55" s="2">
        <f t="shared" si="10"/>
        <v>0.9</v>
      </c>
      <c r="P55">
        <f t="shared" si="11"/>
        <v>4</v>
      </c>
    </row>
    <row r="56" spans="1:16">
      <c r="D56">
        <v>5</v>
      </c>
      <c r="E56">
        <v>948</v>
      </c>
      <c r="F56" t="s">
        <v>123</v>
      </c>
      <c r="G56" t="s">
        <v>1</v>
      </c>
      <c r="H56" t="s">
        <v>108</v>
      </c>
      <c r="I56" t="s">
        <v>17</v>
      </c>
      <c r="J56" s="1">
        <v>0.9</v>
      </c>
      <c r="K56" s="1" t="str">
        <f t="shared" si="6"/>
        <v>ok</v>
      </c>
      <c r="L56" s="1" t="str">
        <f t="shared" si="7"/>
        <v>ok</v>
      </c>
      <c r="M56" t="str">
        <f t="shared" si="8"/>
        <v>High Jump</v>
      </c>
      <c r="N56" t="str">
        <f t="shared" si="9"/>
        <v>Benjamin ReillyHigh Jump</v>
      </c>
      <c r="O56" s="2">
        <f t="shared" si="10"/>
        <v>0.89990000000000003</v>
      </c>
      <c r="P56">
        <f t="shared" si="11"/>
        <v>5</v>
      </c>
    </row>
    <row r="57" spans="1:16">
      <c r="D57">
        <v>6</v>
      </c>
      <c r="E57">
        <v>996</v>
      </c>
      <c r="F57" t="s">
        <v>140</v>
      </c>
      <c r="G57" t="s">
        <v>1</v>
      </c>
      <c r="H57" t="s">
        <v>108</v>
      </c>
      <c r="I57" t="s">
        <v>17</v>
      </c>
      <c r="J57" s="1">
        <v>0.9</v>
      </c>
      <c r="K57" s="1" t="str">
        <f t="shared" si="6"/>
        <v>ok</v>
      </c>
      <c r="L57" s="1" t="str">
        <f t="shared" si="7"/>
        <v>ok</v>
      </c>
      <c r="M57" t="str">
        <f t="shared" si="8"/>
        <v>High Jump</v>
      </c>
      <c r="N57" t="str">
        <f t="shared" si="9"/>
        <v>Oliver StandageHigh Jump</v>
      </c>
      <c r="O57" s="2">
        <f t="shared" si="10"/>
        <v>0.89980000000000004</v>
      </c>
      <c r="P57">
        <f t="shared" si="11"/>
        <v>6</v>
      </c>
    </row>
    <row r="58" spans="1:16">
      <c r="D58">
        <v>7</v>
      </c>
      <c r="E58">
        <v>946</v>
      </c>
      <c r="F58" t="s">
        <v>121</v>
      </c>
      <c r="G58" t="s">
        <v>1</v>
      </c>
      <c r="H58" t="s">
        <v>108</v>
      </c>
      <c r="I58" t="s">
        <v>17</v>
      </c>
      <c r="J58" s="1">
        <v>0.85</v>
      </c>
      <c r="K58" s="1" t="str">
        <f t="shared" si="6"/>
        <v>ok</v>
      </c>
      <c r="L58" s="1" t="str">
        <f t="shared" si="7"/>
        <v>ok</v>
      </c>
      <c r="M58" t="str">
        <f t="shared" si="8"/>
        <v>High Jump</v>
      </c>
      <c r="N58" t="str">
        <f t="shared" si="9"/>
        <v>Thomas JacksonHigh Jump</v>
      </c>
      <c r="O58" s="2">
        <f t="shared" si="10"/>
        <v>0.85</v>
      </c>
      <c r="P58">
        <f t="shared" si="11"/>
        <v>7</v>
      </c>
    </row>
    <row r="59" spans="1:16">
      <c r="D59">
        <v>8</v>
      </c>
      <c r="E59">
        <v>1000</v>
      </c>
      <c r="F59" t="s">
        <v>133</v>
      </c>
      <c r="G59" t="s">
        <v>1</v>
      </c>
      <c r="H59" t="s">
        <v>108</v>
      </c>
      <c r="I59" t="s">
        <v>62</v>
      </c>
      <c r="J59" s="1">
        <v>0.85</v>
      </c>
      <c r="K59" s="1" t="str">
        <f t="shared" si="6"/>
        <v>ok</v>
      </c>
      <c r="L59" s="1" t="str">
        <f t="shared" si="7"/>
        <v>ok</v>
      </c>
      <c r="M59" t="str">
        <f t="shared" si="8"/>
        <v>High Jump</v>
      </c>
      <c r="N59" t="str">
        <f t="shared" si="9"/>
        <v>Billy FieldingHigh Jump</v>
      </c>
      <c r="O59" s="2">
        <f t="shared" si="10"/>
        <v>0.84989999999999999</v>
      </c>
      <c r="P59">
        <f t="shared" si="11"/>
        <v>8</v>
      </c>
    </row>
    <row r="60" spans="1:16">
      <c r="K60" s="1" t="str">
        <f t="shared" si="6"/>
        <v>blank</v>
      </c>
      <c r="L60" s="1" t="str">
        <f t="shared" si="7"/>
        <v>blank</v>
      </c>
      <c r="M60" t="str">
        <f t="shared" si="8"/>
        <v>High Jump</v>
      </c>
      <c r="N60" t="str">
        <f t="shared" si="9"/>
        <v>High Jump</v>
      </c>
      <c r="O60" s="2">
        <f t="shared" si="10"/>
        <v>0</v>
      </c>
      <c r="P60">
        <f t="shared" si="11"/>
        <v>1</v>
      </c>
    </row>
    <row r="61" spans="1:16">
      <c r="A61" t="s">
        <v>16</v>
      </c>
      <c r="B61" t="s">
        <v>1</v>
      </c>
      <c r="C61" t="s">
        <v>168</v>
      </c>
      <c r="D61">
        <v>1</v>
      </c>
      <c r="E61">
        <v>981</v>
      </c>
      <c r="F61" t="s">
        <v>153</v>
      </c>
      <c r="G61" t="s">
        <v>1</v>
      </c>
      <c r="H61" t="s">
        <v>16</v>
      </c>
      <c r="I61" t="s">
        <v>26</v>
      </c>
      <c r="J61" s="1">
        <v>5.99</v>
      </c>
      <c r="K61" s="1" t="str">
        <f t="shared" si="6"/>
        <v>ok</v>
      </c>
      <c r="L61" s="1" t="str">
        <f t="shared" si="7"/>
        <v>ok</v>
      </c>
      <c r="M61" t="str">
        <f t="shared" si="8"/>
        <v>Long Jump</v>
      </c>
      <c r="N61" t="str">
        <f t="shared" si="9"/>
        <v>Cruz CollinsLong Jump</v>
      </c>
      <c r="O61" s="2">
        <f t="shared" si="10"/>
        <v>5.99</v>
      </c>
      <c r="P61">
        <f t="shared" si="11"/>
        <v>1</v>
      </c>
    </row>
    <row r="62" spans="1:16">
      <c r="D62">
        <v>2</v>
      </c>
      <c r="E62">
        <v>999</v>
      </c>
      <c r="F62" t="s">
        <v>59</v>
      </c>
      <c r="G62" t="s">
        <v>1</v>
      </c>
      <c r="H62" t="s">
        <v>16</v>
      </c>
      <c r="I62" t="s">
        <v>3</v>
      </c>
      <c r="J62" s="1">
        <v>4.9400000000000004</v>
      </c>
      <c r="K62" s="1" t="str">
        <f t="shared" si="6"/>
        <v>ok</v>
      </c>
      <c r="L62" s="1" t="str">
        <f t="shared" si="7"/>
        <v>ok</v>
      </c>
      <c r="M62" t="str">
        <f t="shared" si="8"/>
        <v>Long Jump</v>
      </c>
      <c r="N62" t="str">
        <f t="shared" si="9"/>
        <v>Daniel PalLong Jump</v>
      </c>
      <c r="O62" s="2">
        <f t="shared" si="10"/>
        <v>4.9400000000000004</v>
      </c>
      <c r="P62">
        <f t="shared" si="11"/>
        <v>2</v>
      </c>
    </row>
    <row r="63" spans="1:16">
      <c r="D63">
        <v>3</v>
      </c>
      <c r="E63">
        <v>160</v>
      </c>
      <c r="F63" t="s">
        <v>19</v>
      </c>
      <c r="G63" t="s">
        <v>1</v>
      </c>
      <c r="H63" t="s">
        <v>16</v>
      </c>
      <c r="I63" t="s">
        <v>17</v>
      </c>
      <c r="J63" s="1">
        <v>4.82</v>
      </c>
      <c r="K63" s="1" t="str">
        <f t="shared" si="6"/>
        <v>ok</v>
      </c>
      <c r="L63" s="1" t="str">
        <f t="shared" si="7"/>
        <v>ok</v>
      </c>
      <c r="M63" t="str">
        <f t="shared" si="8"/>
        <v>Long Jump</v>
      </c>
      <c r="N63" t="str">
        <f t="shared" si="9"/>
        <v>Benjamin JacksonLong Jump</v>
      </c>
      <c r="O63" s="2">
        <f t="shared" si="10"/>
        <v>4.82</v>
      </c>
      <c r="P63">
        <f t="shared" si="11"/>
        <v>3</v>
      </c>
    </row>
    <row r="64" spans="1:16">
      <c r="D64">
        <v>4</v>
      </c>
      <c r="E64">
        <v>191</v>
      </c>
      <c r="F64" t="s">
        <v>58</v>
      </c>
      <c r="G64" t="s">
        <v>1</v>
      </c>
      <c r="H64" t="s">
        <v>16</v>
      </c>
      <c r="I64" t="s">
        <v>3</v>
      </c>
      <c r="J64" s="1">
        <v>4.8099999999999996</v>
      </c>
      <c r="K64" s="1" t="str">
        <f t="shared" si="6"/>
        <v>ok</v>
      </c>
      <c r="L64" s="1" t="str">
        <f t="shared" si="7"/>
        <v>ok</v>
      </c>
      <c r="M64" t="str">
        <f t="shared" si="8"/>
        <v>Long Jump</v>
      </c>
      <c r="N64" t="str">
        <f t="shared" si="9"/>
        <v>Elliot BrownbridgeLong Jump</v>
      </c>
      <c r="O64" s="2">
        <f t="shared" si="10"/>
        <v>4.8099999999999996</v>
      </c>
      <c r="P64">
        <f t="shared" si="11"/>
        <v>4</v>
      </c>
    </row>
    <row r="65" spans="1:16">
      <c r="D65">
        <v>5</v>
      </c>
      <c r="E65">
        <v>158</v>
      </c>
      <c r="F65" t="s">
        <v>15</v>
      </c>
      <c r="G65" t="s">
        <v>1</v>
      </c>
      <c r="H65" t="s">
        <v>16</v>
      </c>
      <c r="I65" t="s">
        <v>17</v>
      </c>
      <c r="J65" s="1">
        <v>4.67</v>
      </c>
      <c r="K65" s="1" t="str">
        <f t="shared" si="6"/>
        <v>ok</v>
      </c>
      <c r="L65" s="1" t="str">
        <f t="shared" si="7"/>
        <v>ok</v>
      </c>
      <c r="M65" t="str">
        <f t="shared" si="8"/>
        <v>Long Jump</v>
      </c>
      <c r="N65" t="str">
        <f t="shared" si="9"/>
        <v>Oliver GeeLong Jump</v>
      </c>
      <c r="O65" s="2">
        <f t="shared" si="10"/>
        <v>4.67</v>
      </c>
      <c r="P65">
        <f t="shared" si="11"/>
        <v>5</v>
      </c>
    </row>
    <row r="66" spans="1:16">
      <c r="D66">
        <v>6</v>
      </c>
      <c r="E66">
        <v>165</v>
      </c>
      <c r="F66" t="s">
        <v>25</v>
      </c>
      <c r="G66" t="s">
        <v>1</v>
      </c>
      <c r="H66" t="s">
        <v>16</v>
      </c>
      <c r="I66" t="s">
        <v>26</v>
      </c>
      <c r="J66" s="1">
        <v>4.46</v>
      </c>
      <c r="K66" s="1" t="str">
        <f t="shared" ref="K66:K97" si="12">IF(F66="","blank",IF(ISNA(VLOOKUP(F66,Entry_names,1,FALSE)),"error","ok"))</f>
        <v>ok</v>
      </c>
      <c r="L66" s="1" t="str">
        <f t="shared" ref="L66:L97" si="13">IF(F66="","blank",IF(VLOOKUP(F66,Entry_names,20,FALSE)=H66,"ok","error"))</f>
        <v>ok</v>
      </c>
      <c r="M66" t="str">
        <f t="shared" ref="M66:M97" si="14">IF(C66="",M65,C66)</f>
        <v>Long Jump</v>
      </c>
      <c r="N66" t="str">
        <f t="shared" ref="N66:N97" si="15">F66&amp;M66</f>
        <v>Joshua McMillanLong Jump</v>
      </c>
      <c r="O66" s="2">
        <f t="shared" ref="O66:O97" si="16">IF(AND(J66=J65,D66&lt;&gt;D65),O65-0.0001,J66)</f>
        <v>4.46</v>
      </c>
      <c r="P66">
        <f t="shared" ref="P66:P97" si="17">COUNTIFS(G$1:G$1000,"="&amp;G66,H$1:H$1000,"="&amp;H66,M$1:M$1000,"="&amp;M66,O$1:O$1000,"&gt;"&amp;O66)+1</f>
        <v>6</v>
      </c>
    </row>
    <row r="67" spans="1:16">
      <c r="D67">
        <v>7</v>
      </c>
      <c r="E67">
        <v>55</v>
      </c>
      <c r="F67" t="s">
        <v>18</v>
      </c>
      <c r="G67" t="s">
        <v>1</v>
      </c>
      <c r="H67" t="s">
        <v>16</v>
      </c>
      <c r="I67" t="s">
        <v>10</v>
      </c>
      <c r="J67" s="1">
        <v>4.26</v>
      </c>
      <c r="K67" s="1" t="str">
        <f t="shared" si="12"/>
        <v>ok</v>
      </c>
      <c r="L67" s="1" t="str">
        <f t="shared" si="13"/>
        <v>ok</v>
      </c>
      <c r="M67" t="str">
        <f t="shared" si="14"/>
        <v>Long Jump</v>
      </c>
      <c r="N67" t="str">
        <f t="shared" si="15"/>
        <v>Zeekie YansanehLong Jump</v>
      </c>
      <c r="O67" s="2">
        <f t="shared" si="16"/>
        <v>4.26</v>
      </c>
      <c r="P67">
        <f t="shared" si="17"/>
        <v>7</v>
      </c>
    </row>
    <row r="68" spans="1:16">
      <c r="D68">
        <v>8</v>
      </c>
      <c r="E68">
        <v>194</v>
      </c>
      <c r="F68" t="s">
        <v>61</v>
      </c>
      <c r="G68" t="s">
        <v>1</v>
      </c>
      <c r="H68" t="s">
        <v>16</v>
      </c>
      <c r="I68" t="s">
        <v>62</v>
      </c>
      <c r="J68" s="1">
        <v>3.48</v>
      </c>
      <c r="K68" s="1" t="str">
        <f t="shared" si="12"/>
        <v>ok</v>
      </c>
      <c r="L68" s="1" t="str">
        <f t="shared" si="13"/>
        <v>ok</v>
      </c>
      <c r="M68" t="str">
        <f t="shared" si="14"/>
        <v>Long Jump</v>
      </c>
      <c r="N68" t="str">
        <f t="shared" si="15"/>
        <v>William BrooksLong Jump</v>
      </c>
      <c r="O68" s="2">
        <f t="shared" si="16"/>
        <v>3.48</v>
      </c>
      <c r="P68">
        <f t="shared" si="17"/>
        <v>8</v>
      </c>
    </row>
    <row r="69" spans="1:16">
      <c r="D69">
        <v>9</v>
      </c>
      <c r="E69">
        <v>921</v>
      </c>
      <c r="F69" t="s">
        <v>93</v>
      </c>
      <c r="G69" t="s">
        <v>1</v>
      </c>
      <c r="H69" s="5" t="s">
        <v>16</v>
      </c>
      <c r="I69" t="s">
        <v>17</v>
      </c>
      <c r="J69" s="1">
        <v>3.28</v>
      </c>
      <c r="K69" s="1" t="str">
        <f t="shared" si="12"/>
        <v>ok</v>
      </c>
      <c r="L69" s="1" t="str">
        <f t="shared" si="13"/>
        <v>ok</v>
      </c>
      <c r="M69" t="str">
        <f t="shared" si="14"/>
        <v>Long Jump</v>
      </c>
      <c r="N69" t="str">
        <f t="shared" si="15"/>
        <v>Harris AdamLong Jump</v>
      </c>
      <c r="O69" s="2">
        <f t="shared" si="16"/>
        <v>3.28</v>
      </c>
      <c r="P69">
        <f t="shared" si="17"/>
        <v>9</v>
      </c>
    </row>
    <row r="70" spans="1:16">
      <c r="D70">
        <v>10</v>
      </c>
      <c r="E70">
        <v>973</v>
      </c>
      <c r="F70" t="s">
        <v>144</v>
      </c>
      <c r="G70" t="s">
        <v>1</v>
      </c>
      <c r="H70" s="5" t="s">
        <v>16</v>
      </c>
      <c r="I70" t="s">
        <v>62</v>
      </c>
      <c r="J70" s="1">
        <v>3.12</v>
      </c>
      <c r="K70" s="1" t="str">
        <f t="shared" si="12"/>
        <v>ok</v>
      </c>
      <c r="L70" s="1" t="str">
        <f t="shared" si="13"/>
        <v>ok</v>
      </c>
      <c r="M70" t="str">
        <f t="shared" si="14"/>
        <v>Long Jump</v>
      </c>
      <c r="N70" t="str">
        <f t="shared" si="15"/>
        <v>Finley CleggLong Jump</v>
      </c>
      <c r="O70" s="2">
        <f t="shared" si="16"/>
        <v>3.12</v>
      </c>
      <c r="P70">
        <f t="shared" si="17"/>
        <v>10</v>
      </c>
    </row>
    <row r="71" spans="1:16">
      <c r="D71">
        <v>11</v>
      </c>
      <c r="E71">
        <v>164</v>
      </c>
      <c r="F71" t="s">
        <v>23</v>
      </c>
      <c r="G71" t="s">
        <v>1</v>
      </c>
      <c r="H71" t="s">
        <v>16</v>
      </c>
      <c r="I71" t="s">
        <v>24</v>
      </c>
      <c r="J71" s="1">
        <v>2.91</v>
      </c>
      <c r="K71" s="1" t="str">
        <f t="shared" si="12"/>
        <v>ok</v>
      </c>
      <c r="L71" s="1" t="str">
        <f t="shared" si="13"/>
        <v>ok</v>
      </c>
      <c r="M71" t="str">
        <f t="shared" si="14"/>
        <v>Long Jump</v>
      </c>
      <c r="N71" t="str">
        <f t="shared" si="15"/>
        <v>Zachary HylandLong Jump</v>
      </c>
      <c r="O71" s="2">
        <f t="shared" si="16"/>
        <v>2.91</v>
      </c>
      <c r="P71">
        <f t="shared" si="17"/>
        <v>11</v>
      </c>
    </row>
    <row r="72" spans="1:16">
      <c r="K72" s="1" t="str">
        <f t="shared" si="12"/>
        <v>blank</v>
      </c>
      <c r="L72" s="1" t="str">
        <f t="shared" si="13"/>
        <v>blank</v>
      </c>
      <c r="M72" t="str">
        <f t="shared" si="14"/>
        <v>Long Jump</v>
      </c>
      <c r="N72" t="str">
        <f t="shared" si="15"/>
        <v>Long Jump</v>
      </c>
      <c r="O72" s="2">
        <f t="shared" si="16"/>
        <v>0</v>
      </c>
      <c r="P72">
        <f t="shared" si="17"/>
        <v>1</v>
      </c>
    </row>
    <row r="73" spans="1:16">
      <c r="A73" t="s">
        <v>108</v>
      </c>
      <c r="B73" t="s">
        <v>28</v>
      </c>
      <c r="C73" t="s">
        <v>168</v>
      </c>
      <c r="D73">
        <v>1</v>
      </c>
      <c r="E73">
        <v>940</v>
      </c>
      <c r="F73" t="s">
        <v>114</v>
      </c>
      <c r="G73" t="s">
        <v>28</v>
      </c>
      <c r="H73" t="s">
        <v>108</v>
      </c>
      <c r="I73" t="s">
        <v>33</v>
      </c>
      <c r="J73" s="1">
        <v>3.67</v>
      </c>
      <c r="K73" s="1" t="str">
        <f t="shared" si="12"/>
        <v>ok</v>
      </c>
      <c r="L73" s="1" t="str">
        <f t="shared" si="13"/>
        <v>ok</v>
      </c>
      <c r="M73" t="str">
        <f t="shared" si="14"/>
        <v>Long Jump</v>
      </c>
      <c r="N73" t="str">
        <f t="shared" si="15"/>
        <v>Emily CooteLong Jump</v>
      </c>
      <c r="O73" s="2">
        <f t="shared" si="16"/>
        <v>3.67</v>
      </c>
      <c r="P73">
        <f t="shared" si="17"/>
        <v>1</v>
      </c>
    </row>
    <row r="74" spans="1:16">
      <c r="D74">
        <v>2</v>
      </c>
      <c r="E74">
        <v>934</v>
      </c>
      <c r="F74" t="s">
        <v>107</v>
      </c>
      <c r="G74" t="s">
        <v>28</v>
      </c>
      <c r="H74" t="s">
        <v>108</v>
      </c>
      <c r="I74" t="s">
        <v>62</v>
      </c>
      <c r="J74" s="1">
        <v>3.59</v>
      </c>
      <c r="K74" s="1" t="str">
        <f t="shared" si="12"/>
        <v>ok</v>
      </c>
      <c r="L74" s="1" t="str">
        <f t="shared" si="13"/>
        <v>ok</v>
      </c>
      <c r="M74" t="str">
        <f t="shared" si="14"/>
        <v>Long Jump</v>
      </c>
      <c r="N74" t="str">
        <f t="shared" si="15"/>
        <v>Maisie HoldsworthLong Jump</v>
      </c>
      <c r="O74" s="2">
        <f t="shared" si="16"/>
        <v>3.59</v>
      </c>
      <c r="P74">
        <f t="shared" si="17"/>
        <v>2</v>
      </c>
    </row>
    <row r="75" spans="1:16">
      <c r="D75">
        <v>3</v>
      </c>
      <c r="E75">
        <v>941</v>
      </c>
      <c r="F75" t="s">
        <v>115</v>
      </c>
      <c r="G75" t="s">
        <v>28</v>
      </c>
      <c r="H75" t="s">
        <v>108</v>
      </c>
      <c r="I75" t="s">
        <v>17</v>
      </c>
      <c r="J75" s="1">
        <v>3.19</v>
      </c>
      <c r="K75" s="1" t="str">
        <f t="shared" si="12"/>
        <v>ok</v>
      </c>
      <c r="L75" s="1" t="str">
        <f t="shared" si="13"/>
        <v>ok</v>
      </c>
      <c r="M75" t="str">
        <f t="shared" si="14"/>
        <v>Long Jump</v>
      </c>
      <c r="N75" t="str">
        <f t="shared" si="15"/>
        <v>Phoebe SaylesLong Jump</v>
      </c>
      <c r="O75" s="2">
        <f t="shared" si="16"/>
        <v>3.19</v>
      </c>
      <c r="P75">
        <f t="shared" si="17"/>
        <v>3</v>
      </c>
    </row>
    <row r="76" spans="1:16">
      <c r="D76">
        <v>4</v>
      </c>
      <c r="E76">
        <v>998</v>
      </c>
      <c r="F76" t="s">
        <v>159</v>
      </c>
      <c r="G76" t="s">
        <v>28</v>
      </c>
      <c r="H76" t="s">
        <v>108</v>
      </c>
      <c r="I76" t="s">
        <v>10</v>
      </c>
      <c r="J76" s="1">
        <v>3.06</v>
      </c>
      <c r="K76" s="1" t="str">
        <f t="shared" si="12"/>
        <v>ok</v>
      </c>
      <c r="L76" s="1" t="str">
        <f t="shared" si="13"/>
        <v>ok</v>
      </c>
      <c r="M76" t="str">
        <f t="shared" si="14"/>
        <v>Long Jump</v>
      </c>
      <c r="N76" t="str">
        <f t="shared" si="15"/>
        <v>Charlotte AshwellLong Jump</v>
      </c>
      <c r="O76" s="2">
        <f t="shared" si="16"/>
        <v>3.06</v>
      </c>
      <c r="P76">
        <f t="shared" si="17"/>
        <v>4</v>
      </c>
    </row>
    <row r="77" spans="1:16">
      <c r="D77">
        <v>5</v>
      </c>
      <c r="E77">
        <v>978</v>
      </c>
      <c r="F77" t="s">
        <v>149</v>
      </c>
      <c r="G77" t="s">
        <v>28</v>
      </c>
      <c r="H77" t="s">
        <v>108</v>
      </c>
      <c r="I77" t="s">
        <v>17</v>
      </c>
      <c r="J77" s="1">
        <v>3.02</v>
      </c>
      <c r="K77" s="1" t="str">
        <f t="shared" si="12"/>
        <v>ok</v>
      </c>
      <c r="L77" s="1" t="str">
        <f t="shared" si="13"/>
        <v>ok</v>
      </c>
      <c r="M77" t="str">
        <f t="shared" si="14"/>
        <v>Long Jump</v>
      </c>
      <c r="N77" t="str">
        <f t="shared" si="15"/>
        <v>Appolonia Sagar InweregbuLong Jump</v>
      </c>
      <c r="O77" s="2">
        <f t="shared" si="16"/>
        <v>3.02</v>
      </c>
      <c r="P77">
        <f t="shared" si="17"/>
        <v>5</v>
      </c>
    </row>
    <row r="78" spans="1:16">
      <c r="D78">
        <v>6</v>
      </c>
      <c r="E78">
        <v>938</v>
      </c>
      <c r="F78" t="s">
        <v>112</v>
      </c>
      <c r="G78" t="s">
        <v>28</v>
      </c>
      <c r="H78" t="s">
        <v>108</v>
      </c>
      <c r="I78" t="s">
        <v>3</v>
      </c>
      <c r="J78" s="1">
        <v>3.01</v>
      </c>
      <c r="K78" s="1" t="str">
        <f t="shared" si="12"/>
        <v>ok</v>
      </c>
      <c r="L78" s="1" t="str">
        <f t="shared" si="13"/>
        <v>ok</v>
      </c>
      <c r="M78" t="str">
        <f t="shared" si="14"/>
        <v>Long Jump</v>
      </c>
      <c r="N78" t="str">
        <f t="shared" si="15"/>
        <v>Daisy HadfieldLong Jump</v>
      </c>
      <c r="O78" s="2">
        <f t="shared" si="16"/>
        <v>3.01</v>
      </c>
      <c r="P78">
        <f t="shared" si="17"/>
        <v>6</v>
      </c>
    </row>
    <row r="79" spans="1:16">
      <c r="D79">
        <v>7</v>
      </c>
      <c r="E79">
        <v>939</v>
      </c>
      <c r="F79" t="s">
        <v>113</v>
      </c>
      <c r="G79" t="s">
        <v>28</v>
      </c>
      <c r="H79" t="s">
        <v>108</v>
      </c>
      <c r="I79" t="s">
        <v>17</v>
      </c>
      <c r="J79" s="1">
        <v>2.82</v>
      </c>
      <c r="K79" s="1" t="str">
        <f t="shared" si="12"/>
        <v>ok</v>
      </c>
      <c r="L79" s="1" t="str">
        <f t="shared" si="13"/>
        <v>ok</v>
      </c>
      <c r="M79" t="str">
        <f t="shared" si="14"/>
        <v>Long Jump</v>
      </c>
      <c r="N79" t="str">
        <f t="shared" si="15"/>
        <v>Indi Harrison-RuddockLong Jump</v>
      </c>
      <c r="O79" s="2">
        <f t="shared" si="16"/>
        <v>2.82</v>
      </c>
      <c r="P79">
        <f t="shared" si="17"/>
        <v>7</v>
      </c>
    </row>
    <row r="80" spans="1:16">
      <c r="K80" s="1" t="str">
        <f t="shared" si="12"/>
        <v>blank</v>
      </c>
      <c r="L80" s="1" t="str">
        <f t="shared" si="13"/>
        <v>blank</v>
      </c>
      <c r="M80" t="str">
        <f t="shared" si="14"/>
        <v>Long Jump</v>
      </c>
      <c r="N80" t="str">
        <f t="shared" si="15"/>
        <v>Long Jump</v>
      </c>
      <c r="O80" s="2">
        <f t="shared" si="16"/>
        <v>0</v>
      </c>
      <c r="P80">
        <f t="shared" si="17"/>
        <v>1</v>
      </c>
    </row>
    <row r="81" spans="1:16">
      <c r="A81" t="s">
        <v>65</v>
      </c>
      <c r="B81" t="s">
        <v>28</v>
      </c>
      <c r="C81" t="s">
        <v>169</v>
      </c>
      <c r="D81">
        <v>1</v>
      </c>
      <c r="E81">
        <v>988</v>
      </c>
      <c r="F81" t="s">
        <v>77</v>
      </c>
      <c r="G81" t="s">
        <v>28</v>
      </c>
      <c r="H81" t="s">
        <v>65</v>
      </c>
      <c r="I81" t="s">
        <v>37</v>
      </c>
      <c r="J81" s="1">
        <v>1.33</v>
      </c>
      <c r="K81" s="1" t="str">
        <f t="shared" si="12"/>
        <v>ok</v>
      </c>
      <c r="L81" s="1" t="str">
        <f t="shared" si="13"/>
        <v>ok</v>
      </c>
      <c r="M81" t="str">
        <f t="shared" si="14"/>
        <v>High Jump</v>
      </c>
      <c r="N81" t="str">
        <f t="shared" si="15"/>
        <v>Summer BiggsHigh Jump</v>
      </c>
      <c r="O81" s="2">
        <f t="shared" si="16"/>
        <v>1.33</v>
      </c>
      <c r="P81">
        <f t="shared" si="17"/>
        <v>1</v>
      </c>
    </row>
    <row r="82" spans="1:16">
      <c r="D82">
        <v>2</v>
      </c>
      <c r="E82">
        <v>902</v>
      </c>
      <c r="F82" t="s">
        <v>72</v>
      </c>
      <c r="G82" t="s">
        <v>28</v>
      </c>
      <c r="H82" t="s">
        <v>65</v>
      </c>
      <c r="I82" t="s">
        <v>17</v>
      </c>
      <c r="J82" s="1">
        <v>1.33</v>
      </c>
      <c r="K82" s="1" t="str">
        <f t="shared" si="12"/>
        <v>ok</v>
      </c>
      <c r="L82" s="1" t="str">
        <f t="shared" si="13"/>
        <v>ok</v>
      </c>
      <c r="M82" t="str">
        <f t="shared" si="14"/>
        <v>High Jump</v>
      </c>
      <c r="N82" t="str">
        <f t="shared" si="15"/>
        <v>Grace TorossianHigh Jump</v>
      </c>
      <c r="O82" s="2">
        <f t="shared" si="16"/>
        <v>1.3299000000000001</v>
      </c>
      <c r="P82">
        <f t="shared" si="17"/>
        <v>2</v>
      </c>
    </row>
    <row r="83" spans="1:16">
      <c r="D83">
        <v>3</v>
      </c>
      <c r="E83">
        <v>918</v>
      </c>
      <c r="F83" t="s">
        <v>90</v>
      </c>
      <c r="G83" t="s">
        <v>28</v>
      </c>
      <c r="H83" t="s">
        <v>65</v>
      </c>
      <c r="I83" t="s">
        <v>12</v>
      </c>
      <c r="J83" s="1">
        <v>1.3</v>
      </c>
      <c r="K83" s="1" t="str">
        <f t="shared" si="12"/>
        <v>ok</v>
      </c>
      <c r="L83" s="1" t="str">
        <f t="shared" si="13"/>
        <v>ok</v>
      </c>
      <c r="M83" t="str">
        <f t="shared" si="14"/>
        <v>High Jump</v>
      </c>
      <c r="N83" t="str">
        <f t="shared" si="15"/>
        <v>Sophie WatkinsHigh Jump</v>
      </c>
      <c r="O83" s="2">
        <f t="shared" si="16"/>
        <v>1.3</v>
      </c>
      <c r="P83">
        <f t="shared" si="17"/>
        <v>3</v>
      </c>
    </row>
    <row r="84" spans="1:16">
      <c r="D84">
        <v>4</v>
      </c>
      <c r="E84">
        <v>917</v>
      </c>
      <c r="F84" t="s">
        <v>89</v>
      </c>
      <c r="G84" t="s">
        <v>28</v>
      </c>
      <c r="H84" t="s">
        <v>65</v>
      </c>
      <c r="I84" t="s">
        <v>82</v>
      </c>
      <c r="J84" s="1">
        <v>1.25</v>
      </c>
      <c r="K84" s="1" t="str">
        <f t="shared" si="12"/>
        <v>ok</v>
      </c>
      <c r="L84" s="1" t="str">
        <f t="shared" si="13"/>
        <v>ok</v>
      </c>
      <c r="M84" t="str">
        <f t="shared" si="14"/>
        <v>High Jump</v>
      </c>
      <c r="N84" t="str">
        <f t="shared" si="15"/>
        <v>Ava O'DriscollHigh Jump</v>
      </c>
      <c r="O84" s="2">
        <f t="shared" si="16"/>
        <v>1.25</v>
      </c>
      <c r="P84">
        <f t="shared" si="17"/>
        <v>4</v>
      </c>
    </row>
    <row r="85" spans="1:16">
      <c r="D85">
        <v>5</v>
      </c>
      <c r="E85">
        <v>979</v>
      </c>
      <c r="F85" t="s">
        <v>150</v>
      </c>
      <c r="G85" t="s">
        <v>28</v>
      </c>
      <c r="H85" t="s">
        <v>65</v>
      </c>
      <c r="I85" t="s">
        <v>79</v>
      </c>
      <c r="J85" s="1">
        <v>1.25</v>
      </c>
      <c r="K85" s="1" t="str">
        <f t="shared" si="12"/>
        <v>ok</v>
      </c>
      <c r="L85" s="1" t="str">
        <f t="shared" si="13"/>
        <v>ok</v>
      </c>
      <c r="M85" t="str">
        <f t="shared" si="14"/>
        <v>High Jump</v>
      </c>
      <c r="N85" t="str">
        <f t="shared" si="15"/>
        <v>Taryn OllettHigh Jump</v>
      </c>
      <c r="O85" s="2">
        <f t="shared" si="16"/>
        <v>1.2499</v>
      </c>
      <c r="P85">
        <f t="shared" si="17"/>
        <v>5</v>
      </c>
    </row>
    <row r="86" spans="1:16">
      <c r="D86">
        <v>6</v>
      </c>
      <c r="E86">
        <v>993</v>
      </c>
      <c r="F86" t="s">
        <v>81</v>
      </c>
      <c r="G86" t="s">
        <v>28</v>
      </c>
      <c r="H86" t="s">
        <v>65</v>
      </c>
      <c r="I86" t="s">
        <v>82</v>
      </c>
      <c r="J86" s="1">
        <v>1.25</v>
      </c>
      <c r="K86" s="1" t="str">
        <f t="shared" si="12"/>
        <v>ok</v>
      </c>
      <c r="L86" s="1" t="str">
        <f t="shared" si="13"/>
        <v>ok</v>
      </c>
      <c r="M86" t="str">
        <f t="shared" si="14"/>
        <v>High Jump</v>
      </c>
      <c r="N86" t="str">
        <f t="shared" si="15"/>
        <v>Essie McGarrigleHigh Jump</v>
      </c>
      <c r="O86" s="2">
        <f t="shared" si="16"/>
        <v>1.2498</v>
      </c>
      <c r="P86">
        <f t="shared" si="17"/>
        <v>6</v>
      </c>
    </row>
    <row r="87" spans="1:16">
      <c r="D87">
        <v>7</v>
      </c>
      <c r="E87">
        <v>989</v>
      </c>
      <c r="F87" t="s">
        <v>87</v>
      </c>
      <c r="G87" t="s">
        <v>28</v>
      </c>
      <c r="H87" t="s">
        <v>65</v>
      </c>
      <c r="I87" t="s">
        <v>82</v>
      </c>
      <c r="J87" s="1">
        <v>1.2</v>
      </c>
      <c r="K87" s="1" t="str">
        <f t="shared" si="12"/>
        <v>ok</v>
      </c>
      <c r="L87" s="1" t="str">
        <f t="shared" si="13"/>
        <v>ok</v>
      </c>
      <c r="M87" t="str">
        <f t="shared" si="14"/>
        <v>High Jump</v>
      </c>
      <c r="N87" t="str">
        <f t="shared" si="15"/>
        <v>Leticia De JongHigh Jump</v>
      </c>
      <c r="O87" s="2">
        <f t="shared" si="16"/>
        <v>1.2</v>
      </c>
      <c r="P87">
        <f t="shared" si="17"/>
        <v>7</v>
      </c>
    </row>
    <row r="88" spans="1:16">
      <c r="D88">
        <v>8</v>
      </c>
      <c r="E88">
        <v>908</v>
      </c>
      <c r="F88" t="s">
        <v>78</v>
      </c>
      <c r="G88" t="s">
        <v>28</v>
      </c>
      <c r="H88" t="s">
        <v>65</v>
      </c>
      <c r="I88" t="s">
        <v>79</v>
      </c>
      <c r="J88" s="1">
        <v>1.2</v>
      </c>
      <c r="K88" s="1" t="str">
        <f t="shared" si="12"/>
        <v>ok</v>
      </c>
      <c r="L88" s="1" t="str">
        <f t="shared" si="13"/>
        <v>ok</v>
      </c>
      <c r="M88" t="str">
        <f t="shared" si="14"/>
        <v>High Jump</v>
      </c>
      <c r="N88" t="str">
        <f t="shared" si="15"/>
        <v>Amelie ColeHigh Jump</v>
      </c>
      <c r="O88" s="2">
        <f t="shared" si="16"/>
        <v>1.1999</v>
      </c>
      <c r="P88">
        <f t="shared" si="17"/>
        <v>8</v>
      </c>
    </row>
    <row r="89" spans="1:16">
      <c r="D89">
        <v>9</v>
      </c>
      <c r="E89">
        <v>986</v>
      </c>
      <c r="F89" t="s">
        <v>157</v>
      </c>
      <c r="G89" t="s">
        <v>28</v>
      </c>
      <c r="H89" t="s">
        <v>65</v>
      </c>
      <c r="I89" t="s">
        <v>79</v>
      </c>
      <c r="J89" s="1">
        <v>1.1499999999999999</v>
      </c>
      <c r="K89" s="1" t="str">
        <f t="shared" si="12"/>
        <v>ok</v>
      </c>
      <c r="L89" s="1" t="str">
        <f t="shared" si="13"/>
        <v>ok</v>
      </c>
      <c r="M89" t="str">
        <f t="shared" si="14"/>
        <v>High Jump</v>
      </c>
      <c r="N89" t="str">
        <f t="shared" si="15"/>
        <v>Arabella HornbyHigh Jump</v>
      </c>
      <c r="O89" s="2">
        <f t="shared" si="16"/>
        <v>1.1499999999999999</v>
      </c>
      <c r="P89">
        <f t="shared" si="17"/>
        <v>9</v>
      </c>
    </row>
    <row r="90" spans="1:16">
      <c r="D90">
        <v>10</v>
      </c>
      <c r="E90">
        <v>972</v>
      </c>
      <c r="F90" t="s">
        <v>142</v>
      </c>
      <c r="G90" t="s">
        <v>28</v>
      </c>
      <c r="H90" t="s">
        <v>65</v>
      </c>
      <c r="I90" t="s">
        <v>143</v>
      </c>
      <c r="J90" s="1">
        <v>1.1499999999999999</v>
      </c>
      <c r="K90" s="1" t="str">
        <f t="shared" si="12"/>
        <v>ok</v>
      </c>
      <c r="L90" s="1" t="str">
        <f t="shared" si="13"/>
        <v>ok</v>
      </c>
      <c r="M90" t="str">
        <f t="shared" si="14"/>
        <v>High Jump</v>
      </c>
      <c r="N90" t="str">
        <f t="shared" si="15"/>
        <v>Gabi LauceHigh Jump</v>
      </c>
      <c r="O90" s="2">
        <f t="shared" si="16"/>
        <v>1.1498999999999999</v>
      </c>
      <c r="P90">
        <f t="shared" si="17"/>
        <v>10</v>
      </c>
    </row>
    <row r="91" spans="1:16">
      <c r="D91">
        <v>11</v>
      </c>
      <c r="E91">
        <v>975</v>
      </c>
      <c r="F91" t="s">
        <v>146</v>
      </c>
      <c r="G91" t="s">
        <v>28</v>
      </c>
      <c r="H91" t="s">
        <v>65</v>
      </c>
      <c r="I91" t="s">
        <v>79</v>
      </c>
      <c r="J91" s="1">
        <v>1.1499999999999999</v>
      </c>
      <c r="K91" s="1" t="str">
        <f t="shared" si="12"/>
        <v>ok</v>
      </c>
      <c r="L91" s="1" t="str">
        <f t="shared" si="13"/>
        <v>ok</v>
      </c>
      <c r="M91" t="str">
        <f t="shared" si="14"/>
        <v>High Jump</v>
      </c>
      <c r="N91" t="str">
        <f t="shared" si="15"/>
        <v>Holly SwanboroughHigh Jump</v>
      </c>
      <c r="O91" s="2">
        <f t="shared" si="16"/>
        <v>1.1497999999999999</v>
      </c>
      <c r="P91">
        <f t="shared" si="17"/>
        <v>11</v>
      </c>
    </row>
    <row r="92" spans="1:16">
      <c r="D92">
        <v>12</v>
      </c>
      <c r="E92">
        <v>913</v>
      </c>
      <c r="F92" t="s">
        <v>85</v>
      </c>
      <c r="G92" t="s">
        <v>28</v>
      </c>
      <c r="H92" t="s">
        <v>65</v>
      </c>
      <c r="I92" t="s">
        <v>82</v>
      </c>
      <c r="J92" s="1">
        <v>1.1499999999999999</v>
      </c>
      <c r="K92" s="1" t="str">
        <f t="shared" si="12"/>
        <v>ok</v>
      </c>
      <c r="L92" s="1" t="str">
        <f t="shared" si="13"/>
        <v>ok</v>
      </c>
      <c r="M92" t="str">
        <f t="shared" si="14"/>
        <v>High Jump</v>
      </c>
      <c r="N92" t="str">
        <f t="shared" si="15"/>
        <v>Martha GibbsHigh Jump</v>
      </c>
      <c r="O92" s="2">
        <f t="shared" si="16"/>
        <v>1.1496999999999999</v>
      </c>
      <c r="P92">
        <f t="shared" si="17"/>
        <v>12</v>
      </c>
    </row>
    <row r="93" spans="1:16">
      <c r="D93">
        <v>13</v>
      </c>
      <c r="E93">
        <v>46</v>
      </c>
      <c r="F93" t="s">
        <v>69</v>
      </c>
      <c r="G93" t="s">
        <v>28</v>
      </c>
      <c r="H93" t="s">
        <v>65</v>
      </c>
      <c r="I93" t="s">
        <v>10</v>
      </c>
      <c r="J93" s="1">
        <v>1.1499999999999999</v>
      </c>
      <c r="K93" s="1" t="str">
        <f t="shared" si="12"/>
        <v>ok</v>
      </c>
      <c r="L93" s="1" t="str">
        <f t="shared" si="13"/>
        <v>ok</v>
      </c>
      <c r="M93" t="str">
        <f t="shared" si="14"/>
        <v>High Jump</v>
      </c>
      <c r="N93" t="str">
        <f t="shared" si="15"/>
        <v>Ezzie YansanehHigh Jump</v>
      </c>
      <c r="O93" s="2">
        <f t="shared" si="16"/>
        <v>1.1496</v>
      </c>
      <c r="P93">
        <f t="shared" si="17"/>
        <v>13</v>
      </c>
    </row>
    <row r="94" spans="1:16">
      <c r="D94">
        <v>14</v>
      </c>
      <c r="E94">
        <v>906</v>
      </c>
      <c r="F94" t="s">
        <v>76</v>
      </c>
      <c r="G94" t="s">
        <v>28</v>
      </c>
      <c r="H94" t="s">
        <v>65</v>
      </c>
      <c r="I94" t="s">
        <v>17</v>
      </c>
      <c r="J94" s="1">
        <v>1.1000000000000001</v>
      </c>
      <c r="K94" s="1" t="str">
        <f t="shared" si="12"/>
        <v>ok</v>
      </c>
      <c r="L94" s="1" t="str">
        <f t="shared" si="13"/>
        <v>ok</v>
      </c>
      <c r="M94" t="str">
        <f t="shared" si="14"/>
        <v>High Jump</v>
      </c>
      <c r="N94" t="str">
        <f t="shared" si="15"/>
        <v>Matilda ShawHigh Jump</v>
      </c>
      <c r="O94" s="2">
        <f t="shared" si="16"/>
        <v>1.1000000000000001</v>
      </c>
      <c r="P94">
        <f t="shared" si="17"/>
        <v>14</v>
      </c>
    </row>
    <row r="95" spans="1:16">
      <c r="D95">
        <v>15</v>
      </c>
      <c r="E95">
        <v>916</v>
      </c>
      <c r="F95" t="s">
        <v>88</v>
      </c>
      <c r="G95" t="s">
        <v>28</v>
      </c>
      <c r="H95" t="s">
        <v>65</v>
      </c>
      <c r="I95" t="s">
        <v>17</v>
      </c>
      <c r="J95" s="1">
        <v>1.05</v>
      </c>
      <c r="K95" s="1" t="str">
        <f t="shared" si="12"/>
        <v>ok</v>
      </c>
      <c r="L95" s="1" t="str">
        <f t="shared" si="13"/>
        <v>ok</v>
      </c>
      <c r="M95" t="str">
        <f t="shared" si="14"/>
        <v>High Jump</v>
      </c>
      <c r="N95" t="str">
        <f t="shared" si="15"/>
        <v>Hannah AdamHigh Jump</v>
      </c>
      <c r="O95" s="2">
        <f t="shared" si="16"/>
        <v>1.05</v>
      </c>
      <c r="P95">
        <f t="shared" si="17"/>
        <v>15</v>
      </c>
    </row>
    <row r="96" spans="1:16">
      <c r="K96" s="1" t="str">
        <f t="shared" si="12"/>
        <v>blank</v>
      </c>
      <c r="L96" s="1" t="str">
        <f t="shared" si="13"/>
        <v>blank</v>
      </c>
      <c r="M96" t="str">
        <f t="shared" si="14"/>
        <v>High Jump</v>
      </c>
      <c r="N96" t="str">
        <f t="shared" si="15"/>
        <v>High Jump</v>
      </c>
      <c r="O96" s="2">
        <f t="shared" si="16"/>
        <v>0</v>
      </c>
      <c r="P96">
        <f t="shared" si="17"/>
        <v>1</v>
      </c>
    </row>
    <row r="97" spans="1:16">
      <c r="A97" t="s">
        <v>9</v>
      </c>
      <c r="B97" t="s">
        <v>28</v>
      </c>
      <c r="C97" t="s">
        <v>168</v>
      </c>
      <c r="D97">
        <v>1</v>
      </c>
      <c r="E97">
        <v>172</v>
      </c>
      <c r="F97" t="s">
        <v>36</v>
      </c>
      <c r="G97" t="s">
        <v>28</v>
      </c>
      <c r="H97" t="s">
        <v>9</v>
      </c>
      <c r="I97" t="s">
        <v>37</v>
      </c>
      <c r="J97" s="1">
        <v>4.4400000000000004</v>
      </c>
      <c r="K97" s="1" t="str">
        <f t="shared" si="12"/>
        <v>ok</v>
      </c>
      <c r="L97" s="1" t="str">
        <f t="shared" si="13"/>
        <v>ok</v>
      </c>
      <c r="M97" t="str">
        <f t="shared" si="14"/>
        <v>Long Jump</v>
      </c>
      <c r="N97" t="str">
        <f t="shared" si="15"/>
        <v>Jasmine ShoreLong Jump</v>
      </c>
      <c r="O97" s="2">
        <f t="shared" si="16"/>
        <v>4.4400000000000004</v>
      </c>
      <c r="P97">
        <f t="shared" si="17"/>
        <v>1</v>
      </c>
    </row>
    <row r="98" spans="1:16">
      <c r="D98">
        <v>2</v>
      </c>
      <c r="E98">
        <v>994</v>
      </c>
      <c r="F98" t="s">
        <v>38</v>
      </c>
      <c r="G98" t="s">
        <v>28</v>
      </c>
      <c r="H98" t="s">
        <v>9</v>
      </c>
      <c r="I98" t="s">
        <v>26</v>
      </c>
      <c r="J98" s="1">
        <v>4.3</v>
      </c>
      <c r="K98" s="1" t="str">
        <f t="shared" ref="K98:K129" si="18">IF(F98="","blank",IF(ISNA(VLOOKUP(F98,Entry_names,1,FALSE)),"error","ok"))</f>
        <v>ok</v>
      </c>
      <c r="L98" s="1" t="str">
        <f t="shared" ref="L98:L129" si="19">IF(F98="","blank",IF(VLOOKUP(F98,Entry_names,20,FALSE)=H98,"ok","error"))</f>
        <v>ok</v>
      </c>
      <c r="M98" t="str">
        <f t="shared" ref="M98:M129" si="20">IF(C98="",M97,C98)</f>
        <v>Long Jump</v>
      </c>
      <c r="N98" t="str">
        <f t="shared" ref="N98:N129" si="21">F98&amp;M98</f>
        <v>Molly ParkerLong Jump</v>
      </c>
      <c r="O98" s="2">
        <f t="shared" ref="O98:O129" si="22">IF(AND(J98=J97,D98&lt;&gt;D97),O97-0.0001,J98)</f>
        <v>4.3</v>
      </c>
      <c r="P98">
        <f t="shared" ref="P98:P129" si="23">COUNTIFS(G$1:G$1000,"="&amp;G98,H$1:H$1000,"="&amp;H98,M$1:M$1000,"="&amp;M98,O$1:O$1000,"&gt;"&amp;O98)+1</f>
        <v>2</v>
      </c>
    </row>
    <row r="99" spans="1:16">
      <c r="K99" s="1" t="str">
        <f t="shared" si="18"/>
        <v>blank</v>
      </c>
      <c r="L99" s="1" t="str">
        <f t="shared" si="19"/>
        <v>blank</v>
      </c>
      <c r="M99" t="str">
        <f t="shared" si="20"/>
        <v>Long Jump</v>
      </c>
      <c r="N99" t="str">
        <f t="shared" si="21"/>
        <v>Long Jump</v>
      </c>
      <c r="O99" s="2">
        <f t="shared" si="22"/>
        <v>0</v>
      </c>
      <c r="P99">
        <f t="shared" si="23"/>
        <v>1</v>
      </c>
    </row>
    <row r="100" spans="1:16">
      <c r="A100" t="s">
        <v>2</v>
      </c>
      <c r="B100" t="s">
        <v>28</v>
      </c>
      <c r="C100" t="s">
        <v>168</v>
      </c>
      <c r="D100">
        <v>1</v>
      </c>
      <c r="E100">
        <v>167</v>
      </c>
      <c r="F100" t="s">
        <v>30</v>
      </c>
      <c r="G100" t="s">
        <v>28</v>
      </c>
      <c r="H100" t="s">
        <v>2</v>
      </c>
      <c r="I100" t="s">
        <v>26</v>
      </c>
      <c r="J100" s="1">
        <v>4.6500000000000004</v>
      </c>
      <c r="K100" s="1" t="str">
        <f t="shared" si="18"/>
        <v>ok</v>
      </c>
      <c r="L100" s="1" t="str">
        <f t="shared" si="19"/>
        <v>ok</v>
      </c>
      <c r="M100" t="str">
        <f t="shared" si="20"/>
        <v>Long Jump</v>
      </c>
      <c r="N100" t="str">
        <f t="shared" si="21"/>
        <v>Kerry FletcherLong Jump</v>
      </c>
      <c r="O100" s="2">
        <f t="shared" si="22"/>
        <v>4.6500000000000004</v>
      </c>
      <c r="P100">
        <f t="shared" si="23"/>
        <v>1</v>
      </c>
    </row>
    <row r="101" spans="1:16">
      <c r="K101" s="1" t="str">
        <f t="shared" si="18"/>
        <v>blank</v>
      </c>
      <c r="L101" s="1" t="str">
        <f t="shared" si="19"/>
        <v>blank</v>
      </c>
      <c r="M101" t="str">
        <f t="shared" si="20"/>
        <v>Long Jump</v>
      </c>
      <c r="N101" t="str">
        <f t="shared" si="21"/>
        <v>Long Jump</v>
      </c>
      <c r="O101" s="2">
        <f t="shared" si="22"/>
        <v>0</v>
      </c>
      <c r="P101">
        <f t="shared" si="23"/>
        <v>1</v>
      </c>
    </row>
    <row r="102" spans="1:16">
      <c r="A102" t="s">
        <v>9</v>
      </c>
      <c r="B102" t="s">
        <v>1</v>
      </c>
      <c r="C102" t="s">
        <v>168</v>
      </c>
      <c r="D102">
        <v>1</v>
      </c>
      <c r="E102">
        <v>982</v>
      </c>
      <c r="F102" t="s">
        <v>154</v>
      </c>
      <c r="G102" t="s">
        <v>1</v>
      </c>
      <c r="H102" t="s">
        <v>9</v>
      </c>
      <c r="I102" t="s">
        <v>26</v>
      </c>
      <c r="J102" s="1">
        <v>6.12</v>
      </c>
      <c r="K102" s="1" t="str">
        <f t="shared" si="18"/>
        <v>ok</v>
      </c>
      <c r="L102" s="1" t="str">
        <f t="shared" si="19"/>
        <v>ok</v>
      </c>
      <c r="M102" t="str">
        <f t="shared" si="20"/>
        <v>Long Jump</v>
      </c>
      <c r="N102" t="str">
        <f t="shared" si="21"/>
        <v>Matejus VarnelisLong Jump</v>
      </c>
      <c r="O102" s="2">
        <f t="shared" si="22"/>
        <v>6.12</v>
      </c>
      <c r="P102">
        <f t="shared" si="23"/>
        <v>1</v>
      </c>
    </row>
    <row r="103" spans="1:16">
      <c r="D103">
        <v>2</v>
      </c>
      <c r="E103">
        <v>983</v>
      </c>
      <c r="F103" t="s">
        <v>155</v>
      </c>
      <c r="G103" t="s">
        <v>1</v>
      </c>
      <c r="H103" t="s">
        <v>9</v>
      </c>
      <c r="I103" t="s">
        <v>17</v>
      </c>
      <c r="J103" s="1">
        <v>6.07</v>
      </c>
      <c r="K103" s="1" t="str">
        <f t="shared" si="18"/>
        <v>ok</v>
      </c>
      <c r="L103" s="1" t="str">
        <f t="shared" si="19"/>
        <v>ok</v>
      </c>
      <c r="M103" t="str">
        <f t="shared" si="20"/>
        <v>Long Jump</v>
      </c>
      <c r="N103" t="str">
        <f t="shared" si="21"/>
        <v>Joshua AkintoluLong Jump</v>
      </c>
      <c r="O103" s="2">
        <f t="shared" si="22"/>
        <v>6.07</v>
      </c>
      <c r="P103">
        <f t="shared" si="23"/>
        <v>2</v>
      </c>
    </row>
    <row r="104" spans="1:16">
      <c r="D104">
        <v>3</v>
      </c>
      <c r="E104">
        <v>157</v>
      </c>
      <c r="F104" t="s">
        <v>14</v>
      </c>
      <c r="G104" t="s">
        <v>1</v>
      </c>
      <c r="H104" t="s">
        <v>9</v>
      </c>
      <c r="I104" t="s">
        <v>10</v>
      </c>
      <c r="J104" s="1">
        <v>5.26</v>
      </c>
      <c r="K104" s="1" t="str">
        <f t="shared" si="18"/>
        <v>ok</v>
      </c>
      <c r="L104" s="1" t="str">
        <f t="shared" si="19"/>
        <v>ok</v>
      </c>
      <c r="M104" t="str">
        <f t="shared" si="20"/>
        <v>Long Jump</v>
      </c>
      <c r="N104" t="str">
        <f t="shared" si="21"/>
        <v>Stanley Quarmby-CrickLong Jump</v>
      </c>
      <c r="O104" s="2">
        <f t="shared" si="22"/>
        <v>5.26</v>
      </c>
      <c r="P104">
        <f t="shared" si="23"/>
        <v>3</v>
      </c>
    </row>
    <row r="105" spans="1:16">
      <c r="D105">
        <v>4</v>
      </c>
      <c r="E105">
        <v>976</v>
      </c>
      <c r="F105" t="s">
        <v>147</v>
      </c>
      <c r="G105" t="s">
        <v>1</v>
      </c>
      <c r="H105" t="s">
        <v>9</v>
      </c>
      <c r="I105" t="s">
        <v>26</v>
      </c>
      <c r="J105" s="1">
        <v>5</v>
      </c>
      <c r="K105" s="1" t="str">
        <f t="shared" si="18"/>
        <v>ok</v>
      </c>
      <c r="L105" s="1" t="str">
        <f t="shared" si="19"/>
        <v>ok</v>
      </c>
      <c r="M105" t="str">
        <f t="shared" si="20"/>
        <v>Long Jump</v>
      </c>
      <c r="N105" t="str">
        <f t="shared" si="21"/>
        <v>Laith AlghofariLong Jump</v>
      </c>
      <c r="O105" s="2">
        <f t="shared" si="22"/>
        <v>5</v>
      </c>
      <c r="P105">
        <f t="shared" si="23"/>
        <v>4</v>
      </c>
    </row>
    <row r="106" spans="1:16">
      <c r="D106">
        <v>5</v>
      </c>
      <c r="E106">
        <v>155</v>
      </c>
      <c r="F106" t="s">
        <v>11</v>
      </c>
      <c r="G106" t="s">
        <v>1</v>
      </c>
      <c r="H106" t="s">
        <v>9</v>
      </c>
      <c r="I106" t="s">
        <v>12</v>
      </c>
      <c r="J106" s="1">
        <v>4.72</v>
      </c>
      <c r="K106" s="1" t="str">
        <f t="shared" si="18"/>
        <v>ok</v>
      </c>
      <c r="L106" s="1" t="str">
        <f t="shared" si="19"/>
        <v>ok</v>
      </c>
      <c r="M106" t="str">
        <f t="shared" si="20"/>
        <v>Long Jump</v>
      </c>
      <c r="N106" t="str">
        <f t="shared" si="21"/>
        <v>Joey McLaughlanLong Jump</v>
      </c>
      <c r="O106" s="2">
        <f t="shared" si="22"/>
        <v>4.72</v>
      </c>
      <c r="P106">
        <f t="shared" si="23"/>
        <v>5</v>
      </c>
    </row>
    <row r="107" spans="1:16">
      <c r="K107" s="1" t="str">
        <f t="shared" si="18"/>
        <v>blank</v>
      </c>
      <c r="L107" s="1" t="str">
        <f t="shared" si="19"/>
        <v>blank</v>
      </c>
      <c r="M107" t="str">
        <f t="shared" si="20"/>
        <v>Long Jump</v>
      </c>
      <c r="N107" t="str">
        <f t="shared" si="21"/>
        <v>Long Jump</v>
      </c>
      <c r="O107" s="2">
        <f t="shared" si="22"/>
        <v>0</v>
      </c>
      <c r="P107">
        <f t="shared" si="23"/>
        <v>1</v>
      </c>
    </row>
    <row r="108" spans="1:16">
      <c r="A108" t="s">
        <v>2</v>
      </c>
      <c r="B108" t="s">
        <v>1</v>
      </c>
      <c r="C108" t="s">
        <v>168</v>
      </c>
      <c r="D108">
        <v>1</v>
      </c>
      <c r="E108">
        <v>984</v>
      </c>
      <c r="F108" t="s">
        <v>156</v>
      </c>
      <c r="G108" t="s">
        <v>1</v>
      </c>
      <c r="H108" t="s">
        <v>2</v>
      </c>
      <c r="I108" t="s">
        <v>17</v>
      </c>
      <c r="J108" s="1">
        <v>6.47</v>
      </c>
      <c r="K108" s="1" t="str">
        <f t="shared" si="18"/>
        <v>ok</v>
      </c>
      <c r="L108" s="1" t="str">
        <f t="shared" si="19"/>
        <v>ok</v>
      </c>
      <c r="M108" t="str">
        <f t="shared" si="20"/>
        <v>Long Jump</v>
      </c>
      <c r="N108" t="str">
        <f t="shared" si="21"/>
        <v>Daniel AkintoluLong Jump</v>
      </c>
      <c r="O108" s="2">
        <f t="shared" si="22"/>
        <v>6.47</v>
      </c>
      <c r="P108">
        <f t="shared" si="23"/>
        <v>1</v>
      </c>
    </row>
    <row r="109" spans="1:16">
      <c r="D109">
        <v>2</v>
      </c>
      <c r="E109">
        <v>30</v>
      </c>
      <c r="F109" t="s">
        <v>0</v>
      </c>
      <c r="G109" t="s">
        <v>1</v>
      </c>
      <c r="H109" t="s">
        <v>2</v>
      </c>
      <c r="I109" t="s">
        <v>3</v>
      </c>
      <c r="J109" s="1">
        <v>5.37</v>
      </c>
      <c r="K109" s="1" t="str">
        <f t="shared" si="18"/>
        <v>ok</v>
      </c>
      <c r="L109" s="1" t="str">
        <f t="shared" si="19"/>
        <v>ok</v>
      </c>
      <c r="M109" t="str">
        <f t="shared" si="20"/>
        <v>Long Jump</v>
      </c>
      <c r="N109" t="str">
        <f t="shared" si="21"/>
        <v>Harry BromleyLong Jump</v>
      </c>
      <c r="O109" s="2">
        <f t="shared" si="22"/>
        <v>5.37</v>
      </c>
      <c r="P109">
        <f t="shared" si="23"/>
        <v>2</v>
      </c>
    </row>
    <row r="110" spans="1:16">
      <c r="K110" s="1" t="str">
        <f t="shared" si="18"/>
        <v>blank</v>
      </c>
      <c r="L110" s="1" t="str">
        <f t="shared" si="19"/>
        <v>blank</v>
      </c>
      <c r="M110" t="str">
        <f t="shared" si="20"/>
        <v>Long Jump</v>
      </c>
      <c r="N110" t="str">
        <f t="shared" si="21"/>
        <v>Long Jump</v>
      </c>
      <c r="O110" s="2">
        <f t="shared" si="22"/>
        <v>0</v>
      </c>
      <c r="P110">
        <f t="shared" si="23"/>
        <v>1</v>
      </c>
    </row>
    <row r="111" spans="1:16">
      <c r="A111" t="s">
        <v>108</v>
      </c>
      <c r="B111" t="s">
        <v>1</v>
      </c>
      <c r="C111" t="s">
        <v>168</v>
      </c>
      <c r="D111">
        <v>1</v>
      </c>
      <c r="E111">
        <v>949</v>
      </c>
      <c r="F111" t="s">
        <v>124</v>
      </c>
      <c r="G111" t="s">
        <v>1</v>
      </c>
      <c r="H111" t="s">
        <v>108</v>
      </c>
      <c r="I111" t="s">
        <v>17</v>
      </c>
      <c r="J111" s="1">
        <v>3.18</v>
      </c>
      <c r="K111" s="1" t="str">
        <f t="shared" si="18"/>
        <v>ok</v>
      </c>
      <c r="L111" s="1" t="str">
        <f t="shared" si="19"/>
        <v>ok</v>
      </c>
      <c r="M111" t="str">
        <f t="shared" si="20"/>
        <v>Long Jump</v>
      </c>
      <c r="N111" t="str">
        <f t="shared" si="21"/>
        <v>Knowledge JonusaLong Jump</v>
      </c>
      <c r="O111" s="2">
        <f t="shared" si="22"/>
        <v>3.18</v>
      </c>
      <c r="P111">
        <f t="shared" si="23"/>
        <v>1</v>
      </c>
    </row>
    <row r="112" spans="1:16">
      <c r="D112">
        <v>2</v>
      </c>
      <c r="E112">
        <v>945</v>
      </c>
      <c r="F112" t="s">
        <v>120</v>
      </c>
      <c r="G112" t="s">
        <v>1</v>
      </c>
      <c r="H112" t="s">
        <v>108</v>
      </c>
      <c r="I112" t="s">
        <v>17</v>
      </c>
      <c r="J112" s="1">
        <v>3.16</v>
      </c>
      <c r="K112" s="1" t="str">
        <f t="shared" si="18"/>
        <v>ok</v>
      </c>
      <c r="L112" s="1" t="str">
        <f t="shared" si="19"/>
        <v>ok</v>
      </c>
      <c r="M112" t="str">
        <f t="shared" si="20"/>
        <v>Long Jump</v>
      </c>
      <c r="N112" t="str">
        <f t="shared" si="21"/>
        <v>Harry JacksonLong Jump</v>
      </c>
      <c r="O112" s="2">
        <f t="shared" si="22"/>
        <v>3.16</v>
      </c>
      <c r="P112">
        <f t="shared" si="23"/>
        <v>2</v>
      </c>
    </row>
    <row r="113" spans="1:16">
      <c r="D113">
        <v>3</v>
      </c>
      <c r="E113">
        <v>944</v>
      </c>
      <c r="F113" t="s">
        <v>119</v>
      </c>
      <c r="G113" t="s">
        <v>1</v>
      </c>
      <c r="H113" t="s">
        <v>108</v>
      </c>
      <c r="I113" t="s">
        <v>68</v>
      </c>
      <c r="J113" s="1">
        <v>2.84</v>
      </c>
      <c r="K113" s="1" t="str">
        <f t="shared" si="18"/>
        <v>ok</v>
      </c>
      <c r="L113" s="1" t="str">
        <f t="shared" si="19"/>
        <v>ok</v>
      </c>
      <c r="M113" t="str">
        <f t="shared" si="20"/>
        <v>Long Jump</v>
      </c>
      <c r="N113" t="str">
        <f t="shared" si="21"/>
        <v>Joshua MyersLong Jump</v>
      </c>
      <c r="O113" s="2">
        <f t="shared" si="22"/>
        <v>2.84</v>
      </c>
      <c r="P113">
        <f t="shared" si="23"/>
        <v>3</v>
      </c>
    </row>
    <row r="114" spans="1:16">
      <c r="D114">
        <v>4</v>
      </c>
      <c r="E114">
        <v>946</v>
      </c>
      <c r="F114" t="s">
        <v>121</v>
      </c>
      <c r="G114" t="s">
        <v>1</v>
      </c>
      <c r="H114" t="s">
        <v>108</v>
      </c>
      <c r="I114" t="s">
        <v>17</v>
      </c>
      <c r="J114" s="1">
        <v>2.84</v>
      </c>
      <c r="K114" s="1" t="str">
        <f t="shared" si="18"/>
        <v>ok</v>
      </c>
      <c r="L114" s="1" t="str">
        <f t="shared" si="19"/>
        <v>ok</v>
      </c>
      <c r="M114" t="str">
        <f t="shared" si="20"/>
        <v>Long Jump</v>
      </c>
      <c r="N114" t="str">
        <f t="shared" si="21"/>
        <v>Thomas JacksonLong Jump</v>
      </c>
      <c r="O114" s="2">
        <f t="shared" si="22"/>
        <v>2.8398999999999996</v>
      </c>
      <c r="P114">
        <f t="shared" si="23"/>
        <v>4</v>
      </c>
    </row>
    <row r="115" spans="1:16">
      <c r="D115">
        <v>5</v>
      </c>
      <c r="E115">
        <v>953</v>
      </c>
      <c r="F115" t="s">
        <v>128</v>
      </c>
      <c r="G115" t="s">
        <v>1</v>
      </c>
      <c r="H115" t="s">
        <v>108</v>
      </c>
      <c r="I115" t="s">
        <v>24</v>
      </c>
      <c r="J115" s="1">
        <v>2.75</v>
      </c>
      <c r="K115" s="1" t="str">
        <f t="shared" si="18"/>
        <v>ok</v>
      </c>
      <c r="L115" s="1" t="str">
        <f t="shared" si="19"/>
        <v>ok</v>
      </c>
      <c r="M115" t="str">
        <f t="shared" si="20"/>
        <v>Long Jump</v>
      </c>
      <c r="N115" t="str">
        <f t="shared" si="21"/>
        <v>Samuel BaptyLong Jump</v>
      </c>
      <c r="O115" s="2">
        <f t="shared" si="22"/>
        <v>2.75</v>
      </c>
      <c r="P115">
        <f t="shared" si="23"/>
        <v>5</v>
      </c>
    </row>
    <row r="116" spans="1:16">
      <c r="D116">
        <v>6</v>
      </c>
      <c r="E116">
        <v>948</v>
      </c>
      <c r="F116" t="s">
        <v>123</v>
      </c>
      <c r="G116" t="s">
        <v>1</v>
      </c>
      <c r="H116" t="s">
        <v>108</v>
      </c>
      <c r="I116" t="s">
        <v>17</v>
      </c>
      <c r="J116" s="1">
        <v>2.65</v>
      </c>
      <c r="K116" s="1" t="str">
        <f t="shared" si="18"/>
        <v>ok</v>
      </c>
      <c r="L116" s="1" t="str">
        <f t="shared" si="19"/>
        <v>ok</v>
      </c>
      <c r="M116" t="str">
        <f t="shared" si="20"/>
        <v>Long Jump</v>
      </c>
      <c r="N116" t="str">
        <f t="shared" si="21"/>
        <v>Benjamin ReillyLong Jump</v>
      </c>
      <c r="O116" s="2">
        <f t="shared" si="22"/>
        <v>2.65</v>
      </c>
      <c r="P116">
        <f t="shared" si="23"/>
        <v>6</v>
      </c>
    </row>
    <row r="117" spans="1:16">
      <c r="D117">
        <v>7</v>
      </c>
      <c r="E117">
        <v>951</v>
      </c>
      <c r="F117" t="s">
        <v>126</v>
      </c>
      <c r="G117" t="s">
        <v>1</v>
      </c>
      <c r="H117" t="s">
        <v>108</v>
      </c>
      <c r="I117" t="s">
        <v>17</v>
      </c>
      <c r="J117" s="1">
        <v>2.63</v>
      </c>
      <c r="K117" s="1" t="str">
        <f t="shared" si="18"/>
        <v>ok</v>
      </c>
      <c r="L117" s="1" t="str">
        <f t="shared" si="19"/>
        <v>ok</v>
      </c>
      <c r="M117" t="str">
        <f t="shared" si="20"/>
        <v>Long Jump</v>
      </c>
      <c r="N117" t="str">
        <f t="shared" si="21"/>
        <v>Harley StringerLong Jump</v>
      </c>
      <c r="O117" s="2">
        <f t="shared" si="22"/>
        <v>2.63</v>
      </c>
      <c r="P117">
        <f t="shared" si="23"/>
        <v>7</v>
      </c>
    </row>
    <row r="118" spans="1:16">
      <c r="D118">
        <v>8</v>
      </c>
      <c r="E118">
        <v>996</v>
      </c>
      <c r="F118" t="s">
        <v>140</v>
      </c>
      <c r="G118" t="s">
        <v>1</v>
      </c>
      <c r="H118" t="s">
        <v>108</v>
      </c>
      <c r="I118" t="s">
        <v>17</v>
      </c>
      <c r="J118" s="1">
        <v>2.58</v>
      </c>
      <c r="K118" s="1" t="str">
        <f t="shared" si="18"/>
        <v>ok</v>
      </c>
      <c r="L118" s="1" t="str">
        <f t="shared" si="19"/>
        <v>ok</v>
      </c>
      <c r="M118" t="str">
        <f t="shared" si="20"/>
        <v>Long Jump</v>
      </c>
      <c r="N118" t="str">
        <f t="shared" si="21"/>
        <v>Oliver StandageLong Jump</v>
      </c>
      <c r="O118" s="2">
        <f t="shared" si="22"/>
        <v>2.58</v>
      </c>
      <c r="P118">
        <f t="shared" si="23"/>
        <v>8</v>
      </c>
    </row>
    <row r="119" spans="1:16">
      <c r="D119">
        <v>9</v>
      </c>
      <c r="E119">
        <v>1000</v>
      </c>
      <c r="F119" t="s">
        <v>133</v>
      </c>
      <c r="G119" t="s">
        <v>1</v>
      </c>
      <c r="H119" t="s">
        <v>108</v>
      </c>
      <c r="I119" t="s">
        <v>62</v>
      </c>
      <c r="J119" s="1">
        <v>2.3199999999999998</v>
      </c>
      <c r="K119" s="1" t="str">
        <f t="shared" si="18"/>
        <v>ok</v>
      </c>
      <c r="L119" s="1" t="str">
        <f t="shared" si="19"/>
        <v>ok</v>
      </c>
      <c r="M119" t="str">
        <f t="shared" si="20"/>
        <v>Long Jump</v>
      </c>
      <c r="N119" t="str">
        <f t="shared" si="21"/>
        <v>Billy FieldingLong Jump</v>
      </c>
      <c r="O119" s="2">
        <f t="shared" si="22"/>
        <v>2.3199999999999998</v>
      </c>
      <c r="P119">
        <f t="shared" si="23"/>
        <v>9</v>
      </c>
    </row>
    <row r="120" spans="1:16">
      <c r="K120" s="1" t="str">
        <f t="shared" si="18"/>
        <v>blank</v>
      </c>
      <c r="L120" s="1" t="str">
        <f t="shared" si="19"/>
        <v>blank</v>
      </c>
      <c r="M120" t="str">
        <f t="shared" si="20"/>
        <v>Long Jump</v>
      </c>
      <c r="N120" t="str">
        <f t="shared" si="21"/>
        <v>Long Jump</v>
      </c>
      <c r="O120" s="2">
        <f t="shared" si="22"/>
        <v>0</v>
      </c>
      <c r="P120">
        <f t="shared" si="23"/>
        <v>1</v>
      </c>
    </row>
    <row r="121" spans="1:16">
      <c r="A121" t="s">
        <v>16</v>
      </c>
      <c r="B121" t="s">
        <v>1</v>
      </c>
      <c r="C121" t="s">
        <v>169</v>
      </c>
      <c r="D121">
        <v>1</v>
      </c>
      <c r="E121">
        <v>160</v>
      </c>
      <c r="F121" t="s">
        <v>19</v>
      </c>
      <c r="G121" t="s">
        <v>1</v>
      </c>
      <c r="H121" t="s">
        <v>16</v>
      </c>
      <c r="I121" t="s">
        <v>17</v>
      </c>
      <c r="J121" s="1">
        <v>1.6</v>
      </c>
      <c r="K121" s="1" t="str">
        <f t="shared" si="18"/>
        <v>ok</v>
      </c>
      <c r="L121" s="1" t="str">
        <f t="shared" si="19"/>
        <v>ok</v>
      </c>
      <c r="M121" t="str">
        <f t="shared" si="20"/>
        <v>High Jump</v>
      </c>
      <c r="N121" t="str">
        <f t="shared" si="21"/>
        <v>Benjamin JacksonHigh Jump</v>
      </c>
      <c r="O121" s="2">
        <f t="shared" si="22"/>
        <v>1.6</v>
      </c>
      <c r="P121">
        <f t="shared" si="23"/>
        <v>1</v>
      </c>
    </row>
    <row r="122" spans="1:16">
      <c r="D122">
        <v>2</v>
      </c>
      <c r="E122">
        <v>999</v>
      </c>
      <c r="F122" t="s">
        <v>59</v>
      </c>
      <c r="G122" t="s">
        <v>1</v>
      </c>
      <c r="H122" t="s">
        <v>16</v>
      </c>
      <c r="I122" t="s">
        <v>3</v>
      </c>
      <c r="J122" s="1">
        <v>1.6</v>
      </c>
      <c r="K122" s="1" t="str">
        <f t="shared" si="18"/>
        <v>ok</v>
      </c>
      <c r="L122" s="1" t="str">
        <f t="shared" si="19"/>
        <v>ok</v>
      </c>
      <c r="M122" t="str">
        <f t="shared" si="20"/>
        <v>High Jump</v>
      </c>
      <c r="N122" t="str">
        <f t="shared" si="21"/>
        <v>Daniel PalHigh Jump</v>
      </c>
      <c r="O122" s="2">
        <f t="shared" si="22"/>
        <v>1.5999000000000001</v>
      </c>
      <c r="P122">
        <f t="shared" si="23"/>
        <v>2</v>
      </c>
    </row>
    <row r="123" spans="1:16">
      <c r="D123">
        <v>3</v>
      </c>
      <c r="E123">
        <v>987</v>
      </c>
      <c r="F123" t="s">
        <v>158</v>
      </c>
      <c r="G123" t="s">
        <v>1</v>
      </c>
      <c r="H123" t="s">
        <v>16</v>
      </c>
      <c r="I123" t="s">
        <v>17</v>
      </c>
      <c r="J123" s="1">
        <v>1.55</v>
      </c>
      <c r="K123" s="1" t="str">
        <f t="shared" si="18"/>
        <v>ok</v>
      </c>
      <c r="L123" s="1" t="str">
        <f t="shared" si="19"/>
        <v>ok</v>
      </c>
      <c r="M123" t="str">
        <f t="shared" si="20"/>
        <v>High Jump</v>
      </c>
      <c r="N123" t="str">
        <f t="shared" si="21"/>
        <v>William GleghornHigh Jump</v>
      </c>
      <c r="O123" s="2">
        <f t="shared" si="22"/>
        <v>1.55</v>
      </c>
      <c r="P123">
        <f t="shared" si="23"/>
        <v>3</v>
      </c>
    </row>
    <row r="124" spans="1:16">
      <c r="D124">
        <v>4</v>
      </c>
      <c r="E124">
        <v>191</v>
      </c>
      <c r="F124" t="s">
        <v>58</v>
      </c>
      <c r="G124" t="s">
        <v>1</v>
      </c>
      <c r="H124" t="s">
        <v>16</v>
      </c>
      <c r="I124" t="s">
        <v>3</v>
      </c>
      <c r="J124" s="1">
        <v>1.45</v>
      </c>
      <c r="K124" s="1" t="str">
        <f t="shared" si="18"/>
        <v>ok</v>
      </c>
      <c r="L124" s="1" t="str">
        <f t="shared" si="19"/>
        <v>ok</v>
      </c>
      <c r="M124" t="str">
        <f t="shared" si="20"/>
        <v>High Jump</v>
      </c>
      <c r="N124" t="str">
        <f t="shared" si="21"/>
        <v>Elliot BrownbridgeHigh Jump</v>
      </c>
      <c r="O124" s="2">
        <f t="shared" si="22"/>
        <v>1.45</v>
      </c>
      <c r="P124">
        <f t="shared" si="23"/>
        <v>4</v>
      </c>
    </row>
    <row r="125" spans="1:16">
      <c r="D125">
        <v>5</v>
      </c>
      <c r="E125">
        <v>158</v>
      </c>
      <c r="F125" t="s">
        <v>15</v>
      </c>
      <c r="G125" t="s">
        <v>1</v>
      </c>
      <c r="H125" t="s">
        <v>16</v>
      </c>
      <c r="I125" t="s">
        <v>17</v>
      </c>
      <c r="J125" s="1">
        <v>1.4</v>
      </c>
      <c r="K125" s="1" t="str">
        <f t="shared" si="18"/>
        <v>ok</v>
      </c>
      <c r="L125" s="1" t="str">
        <f t="shared" si="19"/>
        <v>ok</v>
      </c>
      <c r="M125" t="str">
        <f t="shared" si="20"/>
        <v>High Jump</v>
      </c>
      <c r="N125" t="str">
        <f t="shared" si="21"/>
        <v>Oliver GeeHigh Jump</v>
      </c>
      <c r="O125" s="2">
        <f t="shared" si="22"/>
        <v>1.4</v>
      </c>
      <c r="P125">
        <f t="shared" si="23"/>
        <v>5</v>
      </c>
    </row>
    <row r="126" spans="1:16">
      <c r="D126">
        <v>6</v>
      </c>
      <c r="E126">
        <v>55</v>
      </c>
      <c r="F126" t="s">
        <v>18</v>
      </c>
      <c r="G126" t="s">
        <v>1</v>
      </c>
      <c r="H126" t="s">
        <v>16</v>
      </c>
      <c r="I126" t="s">
        <v>10</v>
      </c>
      <c r="J126" s="1">
        <v>1.35</v>
      </c>
      <c r="K126" s="1" t="str">
        <f t="shared" si="18"/>
        <v>ok</v>
      </c>
      <c r="L126" s="1" t="str">
        <f t="shared" si="19"/>
        <v>ok</v>
      </c>
      <c r="M126" t="str">
        <f t="shared" si="20"/>
        <v>High Jump</v>
      </c>
      <c r="N126" t="str">
        <f t="shared" si="21"/>
        <v>Zeekie YansanehHigh Jump</v>
      </c>
      <c r="O126" s="2">
        <f t="shared" si="22"/>
        <v>1.35</v>
      </c>
      <c r="P126">
        <f t="shared" si="23"/>
        <v>6</v>
      </c>
    </row>
    <row r="127" spans="1:16">
      <c r="D127">
        <v>7</v>
      </c>
      <c r="E127">
        <v>194</v>
      </c>
      <c r="F127" t="s">
        <v>61</v>
      </c>
      <c r="G127" t="s">
        <v>1</v>
      </c>
      <c r="H127" t="s">
        <v>16</v>
      </c>
      <c r="I127" t="s">
        <v>62</v>
      </c>
      <c r="J127" s="1">
        <v>1.25</v>
      </c>
      <c r="K127" s="1" t="str">
        <f t="shared" si="18"/>
        <v>ok</v>
      </c>
      <c r="L127" s="1" t="str">
        <f t="shared" si="19"/>
        <v>ok</v>
      </c>
      <c r="M127" t="str">
        <f t="shared" si="20"/>
        <v>High Jump</v>
      </c>
      <c r="N127" t="str">
        <f t="shared" si="21"/>
        <v>William BrooksHigh Jump</v>
      </c>
      <c r="O127" s="2">
        <f t="shared" si="22"/>
        <v>1.25</v>
      </c>
      <c r="P127">
        <f t="shared" si="23"/>
        <v>7</v>
      </c>
    </row>
    <row r="128" spans="1:16">
      <c r="D128">
        <v>8</v>
      </c>
      <c r="E128">
        <v>165</v>
      </c>
      <c r="F128" t="s">
        <v>25</v>
      </c>
      <c r="G128" t="s">
        <v>1</v>
      </c>
      <c r="H128" t="s">
        <v>16</v>
      </c>
      <c r="I128" t="s">
        <v>26</v>
      </c>
      <c r="J128" s="1">
        <v>1.1499999999999999</v>
      </c>
      <c r="K128" s="1" t="str">
        <f t="shared" si="18"/>
        <v>ok</v>
      </c>
      <c r="L128" s="1" t="str">
        <f t="shared" si="19"/>
        <v>ok</v>
      </c>
      <c r="M128" t="str">
        <f t="shared" si="20"/>
        <v>High Jump</v>
      </c>
      <c r="N128" t="str">
        <f t="shared" si="21"/>
        <v>Joshua McMillanHigh Jump</v>
      </c>
      <c r="O128" s="2">
        <f t="shared" si="22"/>
        <v>1.1499999999999999</v>
      </c>
      <c r="P128">
        <f t="shared" si="23"/>
        <v>8</v>
      </c>
    </row>
    <row r="129" spans="1:16">
      <c r="D129">
        <v>9</v>
      </c>
      <c r="E129">
        <v>921</v>
      </c>
      <c r="F129" t="s">
        <v>93</v>
      </c>
      <c r="G129" t="s">
        <v>1</v>
      </c>
      <c r="H129" s="5" t="s">
        <v>16</v>
      </c>
      <c r="I129" t="s">
        <v>17</v>
      </c>
      <c r="J129" s="1">
        <v>1.1499999999999999</v>
      </c>
      <c r="K129" s="1" t="str">
        <f t="shared" si="18"/>
        <v>ok</v>
      </c>
      <c r="L129" s="1" t="str">
        <f t="shared" si="19"/>
        <v>ok</v>
      </c>
      <c r="M129" t="str">
        <f t="shared" si="20"/>
        <v>High Jump</v>
      </c>
      <c r="N129" t="str">
        <f t="shared" si="21"/>
        <v>Harris AdamHigh Jump</v>
      </c>
      <c r="O129" s="2">
        <f t="shared" si="22"/>
        <v>1.1498999999999999</v>
      </c>
      <c r="P129">
        <f t="shared" si="23"/>
        <v>9</v>
      </c>
    </row>
    <row r="130" spans="1:16">
      <c r="K130" s="1" t="str">
        <f t="shared" ref="K130:K152" si="24">IF(F130="","blank",IF(ISNA(VLOOKUP(F130,Entry_names,1,FALSE)),"error","ok"))</f>
        <v>blank</v>
      </c>
      <c r="L130" s="1" t="str">
        <f t="shared" ref="L130:L152" si="25">IF(F130="","blank",IF(VLOOKUP(F130,Entry_names,20,FALSE)=H130,"ok","error"))</f>
        <v>blank</v>
      </c>
      <c r="M130" t="str">
        <f t="shared" ref="M130:M152" si="26">IF(C130="",M129,C130)</f>
        <v>High Jump</v>
      </c>
      <c r="N130" t="str">
        <f t="shared" ref="N130:N152" si="27">F130&amp;M130</f>
        <v>High Jump</v>
      </c>
      <c r="O130" s="2">
        <f t="shared" ref="O130:O152" si="28">IF(AND(J130=J129,D130&lt;&gt;D129),O129-0.0001,J130)</f>
        <v>0</v>
      </c>
      <c r="P130">
        <f t="shared" ref="P130:P152" si="29">COUNTIFS(G$1:G$1000,"="&amp;G130,H$1:H$1000,"="&amp;H130,M$1:M$1000,"="&amp;M130,O$1:O$1000,"&gt;"&amp;O130)+1</f>
        <v>1</v>
      </c>
    </row>
    <row r="131" spans="1:16">
      <c r="A131" t="s">
        <v>65</v>
      </c>
      <c r="B131" t="s">
        <v>1</v>
      </c>
      <c r="C131" t="s">
        <v>169</v>
      </c>
      <c r="D131">
        <v>1</v>
      </c>
      <c r="E131">
        <v>40</v>
      </c>
      <c r="F131" t="s">
        <v>136</v>
      </c>
      <c r="G131" t="s">
        <v>1</v>
      </c>
      <c r="H131" t="s">
        <v>65</v>
      </c>
      <c r="I131" t="s">
        <v>17</v>
      </c>
      <c r="J131" s="1">
        <v>1.39</v>
      </c>
      <c r="K131" s="1" t="str">
        <f t="shared" si="24"/>
        <v>ok</v>
      </c>
      <c r="L131" s="1" t="str">
        <f t="shared" si="25"/>
        <v>ok</v>
      </c>
      <c r="M131" t="str">
        <f t="shared" si="26"/>
        <v>High Jump</v>
      </c>
      <c r="N131" t="str">
        <f t="shared" si="27"/>
        <v>Timothy AkintoluHigh Jump</v>
      </c>
      <c r="O131" s="2">
        <f t="shared" si="28"/>
        <v>1.39</v>
      </c>
      <c r="P131">
        <f t="shared" si="29"/>
        <v>1</v>
      </c>
    </row>
    <row r="132" spans="1:16">
      <c r="D132">
        <v>2</v>
      </c>
      <c r="E132">
        <v>931</v>
      </c>
      <c r="F132" t="s">
        <v>104</v>
      </c>
      <c r="G132" t="s">
        <v>1</v>
      </c>
      <c r="H132" t="s">
        <v>65</v>
      </c>
      <c r="I132" t="s">
        <v>17</v>
      </c>
      <c r="J132" s="1">
        <v>1.39</v>
      </c>
      <c r="K132" s="1" t="str">
        <f t="shared" si="24"/>
        <v>ok</v>
      </c>
      <c r="L132" s="1" t="str">
        <f t="shared" si="25"/>
        <v>ok</v>
      </c>
      <c r="M132" t="str">
        <f t="shared" si="26"/>
        <v>High Jump</v>
      </c>
      <c r="N132" t="str">
        <f t="shared" si="27"/>
        <v>Ethan FordHigh Jump</v>
      </c>
      <c r="O132" s="2">
        <f t="shared" si="28"/>
        <v>1.3898999999999999</v>
      </c>
      <c r="P132">
        <f t="shared" si="29"/>
        <v>2</v>
      </c>
    </row>
    <row r="133" spans="1:16">
      <c r="D133">
        <v>3</v>
      </c>
      <c r="E133">
        <v>927</v>
      </c>
      <c r="F133" t="s">
        <v>99</v>
      </c>
      <c r="G133" t="s">
        <v>1</v>
      </c>
      <c r="H133" t="s">
        <v>65</v>
      </c>
      <c r="I133" t="s">
        <v>100</v>
      </c>
      <c r="J133" s="1">
        <v>1.25</v>
      </c>
      <c r="K133" s="1" t="str">
        <f t="shared" si="24"/>
        <v>ok</v>
      </c>
      <c r="L133" s="1" t="str">
        <f t="shared" si="25"/>
        <v>ok</v>
      </c>
      <c r="M133" t="str">
        <f t="shared" si="26"/>
        <v>High Jump</v>
      </c>
      <c r="N133" t="str">
        <f t="shared" si="27"/>
        <v>Harry RichardsHigh Jump</v>
      </c>
      <c r="O133" s="2">
        <f t="shared" si="28"/>
        <v>1.25</v>
      </c>
      <c r="P133">
        <f t="shared" si="29"/>
        <v>3</v>
      </c>
    </row>
    <row r="134" spans="1:16">
      <c r="D134">
        <v>4</v>
      </c>
      <c r="E134">
        <v>924</v>
      </c>
      <c r="F134" t="s">
        <v>96</v>
      </c>
      <c r="G134" t="s">
        <v>1</v>
      </c>
      <c r="H134" t="s">
        <v>65</v>
      </c>
      <c r="I134" t="s">
        <v>3</v>
      </c>
      <c r="J134" s="1">
        <v>1.2</v>
      </c>
      <c r="K134" s="1" t="str">
        <f t="shared" si="24"/>
        <v>ok</v>
      </c>
      <c r="L134" s="1" t="str">
        <f t="shared" si="25"/>
        <v>ok</v>
      </c>
      <c r="M134" t="str">
        <f t="shared" si="26"/>
        <v>High Jump</v>
      </c>
      <c r="N134" t="str">
        <f t="shared" si="27"/>
        <v>Jacob JonesHigh Jump</v>
      </c>
      <c r="O134" s="2">
        <f t="shared" si="28"/>
        <v>1.2</v>
      </c>
      <c r="P134">
        <f t="shared" si="29"/>
        <v>4</v>
      </c>
    </row>
    <row r="135" spans="1:16">
      <c r="D135">
        <v>5</v>
      </c>
      <c r="E135">
        <v>928</v>
      </c>
      <c r="F135" t="s">
        <v>101</v>
      </c>
      <c r="G135" t="s">
        <v>1</v>
      </c>
      <c r="H135" t="s">
        <v>65</v>
      </c>
      <c r="I135" t="s">
        <v>26</v>
      </c>
      <c r="J135" s="1">
        <v>1.1499999999999999</v>
      </c>
      <c r="K135" s="1" t="str">
        <f t="shared" si="24"/>
        <v>ok</v>
      </c>
      <c r="L135" s="1" t="str">
        <f t="shared" si="25"/>
        <v>ok</v>
      </c>
      <c r="M135" t="str">
        <f t="shared" si="26"/>
        <v>High Jump</v>
      </c>
      <c r="N135" t="str">
        <f t="shared" si="27"/>
        <v>Max FrenchHigh Jump</v>
      </c>
      <c r="O135" s="2">
        <f t="shared" si="28"/>
        <v>1.1499999999999999</v>
      </c>
      <c r="P135">
        <f t="shared" si="29"/>
        <v>5</v>
      </c>
    </row>
    <row r="136" spans="1:16">
      <c r="D136">
        <v>6</v>
      </c>
      <c r="E136">
        <v>997</v>
      </c>
      <c r="F136" t="s">
        <v>92</v>
      </c>
      <c r="G136" t="s">
        <v>1</v>
      </c>
      <c r="H136" t="s">
        <v>65</v>
      </c>
      <c r="I136" t="s">
        <v>17</v>
      </c>
      <c r="J136" s="1">
        <v>1.1000000000000001</v>
      </c>
      <c r="K136" s="1" t="str">
        <f t="shared" si="24"/>
        <v>ok</v>
      </c>
      <c r="L136" s="1" t="str">
        <f t="shared" si="25"/>
        <v>ok</v>
      </c>
      <c r="M136" t="str">
        <f t="shared" si="26"/>
        <v>High Jump</v>
      </c>
      <c r="N136" t="str">
        <f t="shared" si="27"/>
        <v>William ThorntonHigh Jump</v>
      </c>
      <c r="O136" s="2">
        <f t="shared" si="28"/>
        <v>1.1000000000000001</v>
      </c>
      <c r="P136">
        <f t="shared" si="29"/>
        <v>6</v>
      </c>
    </row>
    <row r="137" spans="1:16">
      <c r="D137">
        <v>7</v>
      </c>
      <c r="E137">
        <v>43</v>
      </c>
      <c r="F137" t="s">
        <v>94</v>
      </c>
      <c r="G137" t="s">
        <v>1</v>
      </c>
      <c r="H137" t="s">
        <v>65</v>
      </c>
      <c r="I137" t="s">
        <v>17</v>
      </c>
      <c r="J137" s="1">
        <v>1.1000000000000001</v>
      </c>
      <c r="K137" s="1" t="str">
        <f t="shared" si="24"/>
        <v>ok</v>
      </c>
      <c r="L137" s="1" t="str">
        <f t="shared" si="25"/>
        <v>ok</v>
      </c>
      <c r="M137" t="str">
        <f t="shared" si="26"/>
        <v>High Jump</v>
      </c>
      <c r="N137" t="str">
        <f t="shared" si="27"/>
        <v>Lochlan RuddockHigh Jump</v>
      </c>
      <c r="O137" s="2">
        <f t="shared" si="28"/>
        <v>1.0999000000000001</v>
      </c>
      <c r="P137">
        <f t="shared" si="29"/>
        <v>7</v>
      </c>
    </row>
    <row r="138" spans="1:16">
      <c r="D138">
        <v>8</v>
      </c>
      <c r="E138">
        <v>923</v>
      </c>
      <c r="F138" t="s">
        <v>95</v>
      </c>
      <c r="G138" t="s">
        <v>1</v>
      </c>
      <c r="H138" t="s">
        <v>65</v>
      </c>
      <c r="I138" t="s">
        <v>26</v>
      </c>
      <c r="J138" s="1">
        <v>1</v>
      </c>
      <c r="K138" s="1" t="str">
        <f t="shared" si="24"/>
        <v>ok</v>
      </c>
      <c r="L138" s="1" t="str">
        <f t="shared" si="25"/>
        <v>ok</v>
      </c>
      <c r="M138" t="str">
        <f t="shared" si="26"/>
        <v>High Jump</v>
      </c>
      <c r="N138" t="str">
        <f t="shared" si="27"/>
        <v>Diego PianaHigh Jump</v>
      </c>
      <c r="O138" s="2">
        <f t="shared" si="28"/>
        <v>1</v>
      </c>
      <c r="P138">
        <f t="shared" si="29"/>
        <v>8</v>
      </c>
    </row>
    <row r="139" spans="1:16">
      <c r="K139" s="1" t="str">
        <f t="shared" si="24"/>
        <v>blank</v>
      </c>
      <c r="L139" s="1" t="str">
        <f t="shared" si="25"/>
        <v>blank</v>
      </c>
      <c r="M139" t="str">
        <f t="shared" si="26"/>
        <v>High Jump</v>
      </c>
      <c r="N139" t="str">
        <f t="shared" si="27"/>
        <v>High Jump</v>
      </c>
      <c r="O139" s="2">
        <f t="shared" si="28"/>
        <v>0</v>
      </c>
      <c r="P139">
        <f t="shared" si="29"/>
        <v>1</v>
      </c>
    </row>
    <row r="140" spans="1:16">
      <c r="A140" t="s">
        <v>16</v>
      </c>
      <c r="B140" t="s">
        <v>28</v>
      </c>
      <c r="C140" t="s">
        <v>169</v>
      </c>
      <c r="D140">
        <v>1</v>
      </c>
      <c r="E140">
        <v>179</v>
      </c>
      <c r="F140" t="s">
        <v>45</v>
      </c>
      <c r="G140" t="s">
        <v>28</v>
      </c>
      <c r="H140" t="s">
        <v>16</v>
      </c>
      <c r="I140" t="s">
        <v>17</v>
      </c>
      <c r="J140" s="1">
        <v>1.5</v>
      </c>
      <c r="K140" s="1" t="str">
        <f t="shared" si="24"/>
        <v>ok</v>
      </c>
      <c r="L140" s="1" t="str">
        <f t="shared" si="25"/>
        <v>ok</v>
      </c>
      <c r="M140" t="str">
        <f t="shared" si="26"/>
        <v>High Jump</v>
      </c>
      <c r="N140" t="str">
        <f t="shared" si="27"/>
        <v>Romy FaganHigh Jump</v>
      </c>
      <c r="O140" s="2">
        <f t="shared" si="28"/>
        <v>1.5</v>
      </c>
      <c r="P140">
        <f t="shared" si="29"/>
        <v>1</v>
      </c>
    </row>
    <row r="141" spans="1:16">
      <c r="D141">
        <v>2</v>
      </c>
      <c r="E141">
        <v>985</v>
      </c>
      <c r="F141" t="s">
        <v>55</v>
      </c>
      <c r="G141" t="s">
        <v>28</v>
      </c>
      <c r="H141" t="s">
        <v>16</v>
      </c>
      <c r="I141" t="s">
        <v>29</v>
      </c>
      <c r="J141" s="1">
        <v>1.45</v>
      </c>
      <c r="K141" s="1" t="str">
        <f t="shared" si="24"/>
        <v>ok</v>
      </c>
      <c r="L141" s="1" t="str">
        <f t="shared" si="25"/>
        <v>ok</v>
      </c>
      <c r="M141" t="str">
        <f t="shared" si="26"/>
        <v>High Jump</v>
      </c>
      <c r="N141" t="str">
        <f t="shared" si="27"/>
        <v>Scarlett AshfordHigh Jump</v>
      </c>
      <c r="O141" s="2">
        <f t="shared" si="28"/>
        <v>1.45</v>
      </c>
      <c r="P141">
        <f t="shared" si="29"/>
        <v>2</v>
      </c>
    </row>
    <row r="142" spans="1:16">
      <c r="D142">
        <v>3</v>
      </c>
      <c r="E142">
        <v>180</v>
      </c>
      <c r="F142" t="s">
        <v>46</v>
      </c>
      <c r="G142" t="s">
        <v>28</v>
      </c>
      <c r="H142" t="s">
        <v>16</v>
      </c>
      <c r="I142" t="s">
        <v>17</v>
      </c>
      <c r="J142" s="1">
        <v>1.35</v>
      </c>
      <c r="K142" s="1" t="str">
        <f t="shared" si="24"/>
        <v>ok</v>
      </c>
      <c r="L142" s="1" t="str">
        <f t="shared" si="25"/>
        <v>ok</v>
      </c>
      <c r="M142" t="str">
        <f t="shared" si="26"/>
        <v>High Jump</v>
      </c>
      <c r="N142" t="str">
        <f t="shared" si="27"/>
        <v>Sophie TorossianHigh Jump</v>
      </c>
      <c r="O142" s="2">
        <f t="shared" si="28"/>
        <v>1.35</v>
      </c>
      <c r="P142">
        <f t="shared" si="29"/>
        <v>3</v>
      </c>
    </row>
    <row r="143" spans="1:16">
      <c r="D143" t="s">
        <v>170</v>
      </c>
      <c r="E143">
        <v>912</v>
      </c>
      <c r="F143" t="s">
        <v>84</v>
      </c>
      <c r="G143" t="s">
        <v>28</v>
      </c>
      <c r="H143" s="5" t="s">
        <v>16</v>
      </c>
      <c r="I143" t="s">
        <v>17</v>
      </c>
      <c r="J143" s="1">
        <v>1.25</v>
      </c>
      <c r="K143" s="1" t="str">
        <f t="shared" si="24"/>
        <v>ok</v>
      </c>
      <c r="L143" s="1" t="str">
        <f t="shared" si="25"/>
        <v>ok</v>
      </c>
      <c r="M143" t="str">
        <f t="shared" si="26"/>
        <v>High Jump</v>
      </c>
      <c r="N143" t="str">
        <f t="shared" si="27"/>
        <v>Rebecca AltonHigh Jump</v>
      </c>
      <c r="O143" s="2">
        <f t="shared" si="28"/>
        <v>1.25</v>
      </c>
      <c r="P143">
        <f t="shared" si="29"/>
        <v>4</v>
      </c>
    </row>
    <row r="144" spans="1:16">
      <c r="D144" t="s">
        <v>170</v>
      </c>
      <c r="E144">
        <v>172</v>
      </c>
      <c r="F144" t="s">
        <v>36</v>
      </c>
      <c r="G144" t="s">
        <v>28</v>
      </c>
      <c r="H144" t="s">
        <v>9</v>
      </c>
      <c r="I144" t="s">
        <v>37</v>
      </c>
      <c r="J144" s="1">
        <v>1.25</v>
      </c>
      <c r="K144" s="1" t="str">
        <f t="shared" si="24"/>
        <v>ok</v>
      </c>
      <c r="L144" s="1" t="str">
        <f t="shared" si="25"/>
        <v>ok</v>
      </c>
      <c r="M144" t="str">
        <f t="shared" si="26"/>
        <v>High Jump</v>
      </c>
      <c r="N144" t="str">
        <f t="shared" si="27"/>
        <v>Jasmine ShoreHigh Jump</v>
      </c>
      <c r="O144" s="2">
        <f t="shared" si="28"/>
        <v>1.25</v>
      </c>
      <c r="P144">
        <f t="shared" si="29"/>
        <v>1</v>
      </c>
    </row>
    <row r="145" spans="1:16">
      <c r="D145">
        <v>6</v>
      </c>
      <c r="E145">
        <v>184</v>
      </c>
      <c r="F145" t="s">
        <v>50</v>
      </c>
      <c r="G145" t="s">
        <v>28</v>
      </c>
      <c r="H145" t="s">
        <v>16</v>
      </c>
      <c r="I145" t="s">
        <v>17</v>
      </c>
      <c r="J145" s="1">
        <v>1.25</v>
      </c>
      <c r="K145" s="1" t="str">
        <f t="shared" si="24"/>
        <v>ok</v>
      </c>
      <c r="L145" s="1" t="str">
        <f t="shared" si="25"/>
        <v>ok</v>
      </c>
      <c r="M145" t="str">
        <f t="shared" si="26"/>
        <v>High Jump</v>
      </c>
      <c r="N145" t="str">
        <f t="shared" si="27"/>
        <v>Neve ArundelHigh Jump</v>
      </c>
      <c r="O145" s="2">
        <f t="shared" si="28"/>
        <v>1.2499</v>
      </c>
      <c r="P145">
        <f t="shared" si="29"/>
        <v>5</v>
      </c>
    </row>
    <row r="146" spans="1:16">
      <c r="K146" s="1" t="str">
        <f t="shared" si="24"/>
        <v>blank</v>
      </c>
      <c r="L146" s="1" t="str">
        <f t="shared" si="25"/>
        <v>blank</v>
      </c>
      <c r="M146" t="str">
        <f t="shared" si="26"/>
        <v>High Jump</v>
      </c>
      <c r="N146" t="str">
        <f t="shared" si="27"/>
        <v>High Jump</v>
      </c>
      <c r="O146" s="2">
        <f t="shared" si="28"/>
        <v>0</v>
      </c>
      <c r="P146">
        <f t="shared" si="29"/>
        <v>1</v>
      </c>
    </row>
    <row r="147" spans="1:16">
      <c r="A147" t="s">
        <v>9</v>
      </c>
      <c r="B147" t="s">
        <v>1</v>
      </c>
      <c r="C147" t="s">
        <v>169</v>
      </c>
      <c r="D147">
        <v>1</v>
      </c>
      <c r="E147">
        <v>983</v>
      </c>
      <c r="F147" t="s">
        <v>155</v>
      </c>
      <c r="G147" t="s">
        <v>1</v>
      </c>
      <c r="H147" t="s">
        <v>9</v>
      </c>
      <c r="I147" t="s">
        <v>17</v>
      </c>
      <c r="J147" s="1">
        <v>1.91</v>
      </c>
      <c r="K147" s="1" t="str">
        <f t="shared" si="24"/>
        <v>ok</v>
      </c>
      <c r="L147" s="1" t="str">
        <f t="shared" si="25"/>
        <v>ok</v>
      </c>
      <c r="M147" t="str">
        <f t="shared" si="26"/>
        <v>High Jump</v>
      </c>
      <c r="N147" t="str">
        <f t="shared" si="27"/>
        <v>Joshua AkintoluHigh Jump</v>
      </c>
      <c r="O147" s="2">
        <f t="shared" si="28"/>
        <v>1.91</v>
      </c>
      <c r="P147">
        <f t="shared" si="29"/>
        <v>1</v>
      </c>
    </row>
    <row r="148" spans="1:16">
      <c r="D148">
        <v>2</v>
      </c>
      <c r="E148">
        <v>982</v>
      </c>
      <c r="F148" s="3" t="s">
        <v>154</v>
      </c>
      <c r="G148" t="s">
        <v>1</v>
      </c>
      <c r="H148" t="s">
        <v>9</v>
      </c>
      <c r="I148" t="s">
        <v>26</v>
      </c>
      <c r="J148" s="1">
        <v>1.75</v>
      </c>
      <c r="K148" s="1" t="str">
        <f t="shared" si="24"/>
        <v>ok</v>
      </c>
      <c r="L148" s="1" t="str">
        <f t="shared" si="25"/>
        <v>ok</v>
      </c>
      <c r="M148" t="str">
        <f t="shared" si="26"/>
        <v>High Jump</v>
      </c>
      <c r="N148" t="str">
        <f t="shared" si="27"/>
        <v>Matejus VarnelisHigh Jump</v>
      </c>
      <c r="O148" s="2">
        <f t="shared" si="28"/>
        <v>1.75</v>
      </c>
      <c r="P148">
        <f t="shared" si="29"/>
        <v>2</v>
      </c>
    </row>
    <row r="149" spans="1:16">
      <c r="D149">
        <v>3</v>
      </c>
      <c r="E149">
        <v>157</v>
      </c>
      <c r="F149" t="s">
        <v>14</v>
      </c>
      <c r="G149" t="s">
        <v>1</v>
      </c>
      <c r="H149" t="s">
        <v>9</v>
      </c>
      <c r="I149" t="s">
        <v>12</v>
      </c>
      <c r="J149" s="1">
        <v>1.65</v>
      </c>
      <c r="K149" s="1" t="str">
        <f t="shared" si="24"/>
        <v>ok</v>
      </c>
      <c r="L149" s="1" t="str">
        <f t="shared" si="25"/>
        <v>ok</v>
      </c>
      <c r="M149" t="str">
        <f t="shared" si="26"/>
        <v>High Jump</v>
      </c>
      <c r="N149" t="str">
        <f t="shared" si="27"/>
        <v>Stanley Quarmby-CrickHigh Jump</v>
      </c>
      <c r="O149" s="2">
        <f t="shared" si="28"/>
        <v>1.65</v>
      </c>
      <c r="P149">
        <f t="shared" si="29"/>
        <v>3</v>
      </c>
    </row>
    <row r="150" spans="1:16">
      <c r="D150">
        <v>4</v>
      </c>
      <c r="E150">
        <v>155</v>
      </c>
      <c r="F150" t="s">
        <v>11</v>
      </c>
      <c r="G150" t="s">
        <v>1</v>
      </c>
      <c r="H150" t="s">
        <v>9</v>
      </c>
      <c r="I150" t="s">
        <v>12</v>
      </c>
      <c r="J150" s="1">
        <v>1.45</v>
      </c>
      <c r="K150" s="1" t="str">
        <f t="shared" si="24"/>
        <v>ok</v>
      </c>
      <c r="L150" s="1" t="str">
        <f t="shared" si="25"/>
        <v>ok</v>
      </c>
      <c r="M150" t="str">
        <f t="shared" si="26"/>
        <v>High Jump</v>
      </c>
      <c r="N150" t="str">
        <f t="shared" si="27"/>
        <v>Joey McLaughlanHigh Jump</v>
      </c>
      <c r="O150" s="2">
        <f t="shared" si="28"/>
        <v>1.45</v>
      </c>
      <c r="P150">
        <f t="shared" si="29"/>
        <v>4</v>
      </c>
    </row>
    <row r="151" spans="1:16">
      <c r="K151" s="1" t="str">
        <f t="shared" si="24"/>
        <v>blank</v>
      </c>
      <c r="L151" s="1" t="str">
        <f t="shared" si="25"/>
        <v>blank</v>
      </c>
      <c r="M151" t="str">
        <f t="shared" si="26"/>
        <v>High Jump</v>
      </c>
      <c r="N151" t="str">
        <f t="shared" si="27"/>
        <v>High Jump</v>
      </c>
      <c r="O151" s="2">
        <f t="shared" si="28"/>
        <v>0</v>
      </c>
      <c r="P151">
        <f t="shared" si="29"/>
        <v>1</v>
      </c>
    </row>
    <row r="152" spans="1:16">
      <c r="A152" t="s">
        <v>2</v>
      </c>
      <c r="B152" t="s">
        <v>1</v>
      </c>
      <c r="C152" t="s">
        <v>169</v>
      </c>
      <c r="D152">
        <v>1</v>
      </c>
      <c r="E152">
        <v>984</v>
      </c>
      <c r="F152" t="s">
        <v>156</v>
      </c>
      <c r="G152" t="s">
        <v>1</v>
      </c>
      <c r="H152" t="s">
        <v>2</v>
      </c>
      <c r="I152" t="s">
        <v>17</v>
      </c>
      <c r="J152" s="1">
        <v>1.8</v>
      </c>
      <c r="K152" s="1" t="str">
        <f t="shared" si="24"/>
        <v>ok</v>
      </c>
      <c r="L152" s="1" t="str">
        <f t="shared" si="25"/>
        <v>ok</v>
      </c>
      <c r="M152" t="str">
        <f t="shared" si="26"/>
        <v>High Jump</v>
      </c>
      <c r="N152" t="str">
        <f t="shared" si="27"/>
        <v>Daniel AkintoluHigh Jump</v>
      </c>
      <c r="O152" s="2">
        <f t="shared" si="28"/>
        <v>1.8</v>
      </c>
      <c r="P152">
        <f t="shared" si="29"/>
        <v>1</v>
      </c>
    </row>
  </sheetData>
  <autoFilter ref="A1:P152" xr:uid="{EB7CF9EC-CC2D-4ED8-9F50-A4B62366DCD9}"/>
  <sortState xmlns:xlrd2="http://schemas.microsoft.com/office/spreadsheetml/2017/richdata2" ref="A7:P10">
    <sortCondition descending="1" ref="J7:J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Entries and Tables</vt:lpstr>
      <vt:lpstr>Track3</vt:lpstr>
      <vt:lpstr>Field3</vt:lpstr>
      <vt:lpstr>Entries Race 1</vt:lpstr>
      <vt:lpstr>Track1</vt:lpstr>
      <vt:lpstr>Field1</vt:lpstr>
      <vt:lpstr>Track2</vt:lpstr>
      <vt:lpstr>Field2</vt:lpstr>
      <vt:lpstr>Entries_race1</vt:lpstr>
      <vt:lpstr>Entry_names</vt:lpstr>
      <vt:lpstr>Entry_numbers</vt:lpstr>
      <vt:lpstr>Field_1</vt:lpstr>
      <vt:lpstr>Field_2</vt:lpstr>
      <vt:lpstr>Field_3</vt:lpstr>
      <vt:lpstr>'Entries and Tables'!Print_Area</vt:lpstr>
      <vt:lpstr>Field3!Print_Area</vt:lpstr>
      <vt:lpstr>Track3!Print_Area</vt:lpstr>
      <vt:lpstr>'Entries and Tables'!Print_Titles</vt:lpstr>
      <vt:lpstr>Track_1</vt:lpstr>
      <vt:lpstr>Track_2</vt:lpstr>
      <vt:lpstr>Track_3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Jackson</dc:creator>
  <cp:lastModifiedBy>Bob Jackson</cp:lastModifiedBy>
  <cp:lastPrinted>2025-03-22T14:58:28Z</cp:lastPrinted>
  <dcterms:created xsi:type="dcterms:W3CDTF">2025-02-23T16:35:44Z</dcterms:created>
  <dcterms:modified xsi:type="dcterms:W3CDTF">2025-03-23T00:05:13Z</dcterms:modified>
</cp:coreProperties>
</file>